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"/>
    </mc:Choice>
  </mc:AlternateContent>
  <bookViews>
    <workbookView xWindow="0" yWindow="0" windowWidth="28800" windowHeight="12330" tabRatio="898" firstSheet="13" activeTab="13"/>
  </bookViews>
  <sheets>
    <sheet name="НИИ КВБ" sheetId="35" state="hidden" r:id="rId1"/>
    <sheet name="205 дог" sheetId="71" state="hidden" r:id="rId2"/>
    <sheet name="дог 528" sheetId="72" state="hidden" r:id="rId3"/>
    <sheet name="свод 013" sheetId="66" state="hidden" r:id="rId4"/>
    <sheet name="Кустан. минер" sheetId="75" state="hidden" r:id="rId5"/>
    <sheet name="свод" sheetId="74" state="hidden" r:id="rId6"/>
    <sheet name="Лист1" sheetId="73" state="hidden" r:id="rId7"/>
    <sheet name="АУП" sheetId="68" state="hidden" r:id="rId8"/>
    <sheet name="Лист2" sheetId="100" state="hidden" r:id="rId9"/>
    <sheet name="090 общ" sheetId="104" state="hidden" r:id="rId10"/>
    <sheet name="110 общ" sheetId="102" state="hidden" r:id="rId11"/>
    <sheet name="120 общ" sheetId="103" state="hidden" r:id="rId12"/>
    <sheet name="180 общ" sheetId="101" state="hidden" r:id="rId13"/>
    <sheet name="ЛС Гос.закуп" sheetId="15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">#REF!</definedName>
    <definedName name="_№">#REF!</definedName>
    <definedName name="_Мадин">#REF!</definedName>
    <definedName name="as">#REF!</definedName>
    <definedName name="BuiltIn_Print_Titles">#N/A</definedName>
    <definedName name="BuiltIn_Print_Titles___0">#N/A</definedName>
    <definedName name="dolar">#REF!</definedName>
    <definedName name="e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Print_Area_15">#REF!</definedName>
    <definedName name="Excel_BuiltIn_Print_Area_23">#REF!</definedName>
    <definedName name="Excel_BuiltIn_Print_Area_27">#REF!</definedName>
    <definedName name="Excel_BuiltIn_Print_Titles_13">#REF!</definedName>
    <definedName name="Excel_BuiltIn_Print_Titles_2">#REF!</definedName>
    <definedName name="ggg">#REF!</definedName>
    <definedName name="ggggg">#REF!</definedName>
    <definedName name="places">#REF!</definedName>
    <definedName name="Print_Area_1">#REF!</definedName>
    <definedName name="Print_Area_2">#REF!</definedName>
    <definedName name="rubl">#REF!</definedName>
    <definedName name="АБП">'[1]Служебный ФКРБ'!$A$2:$A$113</definedName>
    <definedName name="авквар">#REF!</definedName>
    <definedName name="аплв">'[2]Способ закупки'!$A$1:$A$14</definedName>
    <definedName name="БЗ">#REF!</definedName>
    <definedName name="вввввввввв">#REF!</definedName>
    <definedName name="ВидПредмета">#REF!</definedName>
    <definedName name="Год">[3]Год!$A$1:$A$2</definedName>
    <definedName name="екпрке">#REF!</definedName>
    <definedName name="Зарпл1">#REF!</definedName>
    <definedName name="зп">#REF!</definedName>
    <definedName name="имущ.">'[4]Способ закупки'!$A$1:$A$14</definedName>
    <definedName name="имя">#REF!</definedName>
    <definedName name="Источник">'[1]Источник финансирования'!$A$1:$A$6</definedName>
    <definedName name="КАТО">#REF!</definedName>
    <definedName name="кидс">#REF!</definedName>
    <definedName name="КК">#REF!</definedName>
    <definedName name="Код">#REF!</definedName>
    <definedName name="кошка">#REF!</definedName>
    <definedName name="курс">#REF!</definedName>
    <definedName name="материалы2018">#REF!</definedName>
    <definedName name="Месяц">[5]Месяцы!$A$1:$A$12</definedName>
    <definedName name="МОБИЛЬНОСТЬ">#REF!</definedName>
    <definedName name="оанализ">#REF!</definedName>
    <definedName name="_xlnm.Print_Area" localSheetId="10">'110 общ'!$A$1:$H$9</definedName>
    <definedName name="_xlnm.Print_Area" localSheetId="12">'180 общ'!$A$1:$I$29</definedName>
    <definedName name="_xlnm.Print_Area" localSheetId="1">'205 дог'!$A$1:$G$25</definedName>
    <definedName name="_xlnm.Print_Area" localSheetId="2">'дог 528'!$A$1:$G$25</definedName>
    <definedName name="_xlnm.Print_Area" localSheetId="4">'Кустан. минер'!$A$1:$G$26</definedName>
    <definedName name="_xlnm.Print_Area" localSheetId="8">Лист2!$A$1:$M$29</definedName>
    <definedName name="_xlnm.Print_Area" localSheetId="13">'ЛС Гос.закуп'!$A$1:$K$54</definedName>
    <definedName name="_xlnm.Print_Area" localSheetId="0">'НИИ КВБ'!$A$1:$G$26</definedName>
    <definedName name="_xlnm.Print_Area" localSheetId="5">свод!$A$1:$G$25</definedName>
    <definedName name="_xlnm.Print_Area" localSheetId="3">'свод 013'!$A$1:$G$25</definedName>
    <definedName name="Обоснование">OFFSET(#REF!,MATCH(#REF!,#REF!,0)-1,1,COUNTIF(#REF!,#REF!),1)</definedName>
    <definedName name="осн.">[6]Месяцы!$A$1:$A$12</definedName>
    <definedName name="п">[7]Месяцы!$A$1:$A$12</definedName>
    <definedName name="Подпрограмма">'[1]Служебный ФКРБ'!$C$2:$C$38</definedName>
    <definedName name="прил">#REF!</definedName>
    <definedName name="Программа">'[1]Служебный ФКРБ'!$B$2:$B$122</definedName>
    <definedName name="прол">'[8]Способ закупки'!$A$1:$A$14</definedName>
    <definedName name="р">#REF!</definedName>
    <definedName name="Работа">#REF!</definedName>
    <definedName name="реактивы2018">#REF!</definedName>
    <definedName name="рнапапа">#REF!</definedName>
    <definedName name="роаена">#REF!</definedName>
    <definedName name="С071">#REF!</definedName>
    <definedName name="сентябрь">#REF!</definedName>
    <definedName name="Специфика">#REF!</definedName>
    <definedName name="Способ">'[5]Способ закупки'!$A$1:$A$14</definedName>
    <definedName name="СрокПроекта">#REF!</definedName>
    <definedName name="сссси">([9]тариф!$A$1:$C$65536,[9]тариф!$A$7:$IM$11)</definedName>
    <definedName name="СтавкаПроцента1">#REF!</definedName>
    <definedName name="СуммаКредита1">#REF!</definedName>
    <definedName name="тариф">#REF!</definedName>
    <definedName name="Тип_пункта">'[1]Тип пункта плана'!$A$1:$A$3</definedName>
    <definedName name="Товар">#REF!</definedName>
    <definedName name="Услуга">#REF!</definedName>
    <definedName name="уцуцк">#REF!</definedName>
    <definedName name="февраль">[10]Месяцы!$A$1:$A$12</definedName>
    <definedName name="Фонды">[3]Фонд!$A$1:$A$4</definedName>
    <definedName name="хз">#REF!</definedName>
    <definedName name="ЧЕРНОВИК">#REF!</definedName>
    <definedName name="шапка">#REF!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52" l="1"/>
  <c r="F13" i="152" l="1"/>
  <c r="F21" i="152" l="1"/>
  <c r="F22" i="152"/>
  <c r="F23" i="152"/>
  <c r="F24" i="152"/>
  <c r="F25" i="152"/>
  <c r="F26" i="152"/>
  <c r="F27" i="152"/>
  <c r="F28" i="152"/>
  <c r="F29" i="152"/>
  <c r="F30" i="152"/>
  <c r="F31" i="152"/>
  <c r="F32" i="152"/>
  <c r="F33" i="152"/>
  <c r="F34" i="152"/>
  <c r="F35" i="152"/>
  <c r="F36" i="152"/>
  <c r="F37" i="152"/>
  <c r="F38" i="152"/>
  <c r="F39" i="152"/>
  <c r="F40" i="152"/>
  <c r="F41" i="152"/>
  <c r="F20" i="152"/>
  <c r="F42" i="152" l="1"/>
  <c r="F7" i="152"/>
  <c r="F8" i="152"/>
  <c r="F9" i="152"/>
  <c r="F10" i="152"/>
  <c r="F11" i="152"/>
  <c r="F12" i="152"/>
  <c r="F14" i="152"/>
  <c r="F6" i="152"/>
  <c r="I5" i="101"/>
  <c r="F6" i="101"/>
  <c r="I6" i="101"/>
  <c r="I7" i="101"/>
  <c r="C8" i="101"/>
  <c r="D8" i="101"/>
  <c r="E8" i="101"/>
  <c r="F8" i="101"/>
  <c r="G8" i="101"/>
  <c r="H8" i="101"/>
  <c r="I8" i="101"/>
  <c r="I9" i="101"/>
  <c r="I10" i="101"/>
  <c r="I11" i="101"/>
  <c r="I12" i="101"/>
  <c r="I13" i="101"/>
  <c r="I14" i="101"/>
  <c r="I15" i="101"/>
  <c r="I16" i="101"/>
  <c r="I17" i="101"/>
  <c r="I18" i="101"/>
  <c r="I19" i="101"/>
  <c r="I20" i="101"/>
  <c r="C21" i="101"/>
  <c r="D21" i="101"/>
  <c r="E21" i="101"/>
  <c r="F21" i="101"/>
  <c r="G21" i="101"/>
  <c r="H21" i="101"/>
  <c r="I21" i="101"/>
  <c r="I22" i="101"/>
  <c r="I23" i="101"/>
  <c r="I24" i="101"/>
  <c r="I25" i="101"/>
  <c r="I26" i="101"/>
  <c r="C27" i="101"/>
  <c r="D27" i="101"/>
  <c r="E27" i="101"/>
  <c r="F27" i="101"/>
  <c r="G27" i="101"/>
  <c r="H27" i="101"/>
  <c r="I27" i="101"/>
  <c r="C28" i="101"/>
  <c r="D28" i="101"/>
  <c r="E28" i="101"/>
  <c r="F28" i="101"/>
  <c r="G28" i="101"/>
  <c r="H28" i="101"/>
  <c r="I28" i="101"/>
  <c r="B5" i="102"/>
  <c r="C5" i="102"/>
  <c r="D5" i="102"/>
  <c r="E5" i="102"/>
  <c r="F5" i="102"/>
  <c r="H5" i="102"/>
  <c r="B6" i="102"/>
  <c r="C6" i="102"/>
  <c r="H6" i="102"/>
  <c r="B7" i="102"/>
  <c r="C7" i="102"/>
  <c r="F7" i="102"/>
  <c r="H7" i="102"/>
  <c r="B8" i="102"/>
  <c r="C8" i="102"/>
  <c r="F8" i="102"/>
  <c r="H8" i="102"/>
  <c r="B9" i="102"/>
  <c r="C9" i="102"/>
  <c r="D9" i="102"/>
  <c r="E9" i="102"/>
  <c r="F9" i="102"/>
  <c r="G9" i="102"/>
  <c r="H9" i="102"/>
  <c r="B5" i="104"/>
  <c r="C5" i="104"/>
  <c r="E5" i="104"/>
  <c r="F5" i="104"/>
  <c r="G5" i="104"/>
  <c r="H5" i="104"/>
  <c r="H6" i="104"/>
  <c r="H7" i="104"/>
  <c r="H8" i="104"/>
  <c r="B9" i="104"/>
  <c r="C9" i="104"/>
  <c r="D9" i="104"/>
  <c r="E9" i="104"/>
  <c r="F9" i="104"/>
  <c r="G9" i="104"/>
  <c r="H9" i="104"/>
  <c r="E8" i="100"/>
  <c r="L8" i="100"/>
  <c r="M8" i="100"/>
  <c r="C13" i="100"/>
  <c r="C14" i="100"/>
  <c r="C9" i="100"/>
  <c r="E12" i="100"/>
  <c r="E9" i="100"/>
  <c r="F17" i="100"/>
  <c r="F9" i="100"/>
  <c r="G17" i="100"/>
  <c r="G9" i="100"/>
  <c r="H9" i="100"/>
  <c r="I17" i="100"/>
  <c r="I9" i="100"/>
  <c r="J17" i="100"/>
  <c r="J9" i="100"/>
  <c r="K17" i="100"/>
  <c r="K9" i="100"/>
  <c r="L9" i="100"/>
  <c r="M9" i="100"/>
  <c r="C10" i="100"/>
  <c r="E10" i="100"/>
  <c r="F10" i="100"/>
  <c r="G10" i="100"/>
  <c r="H10" i="100"/>
  <c r="I10" i="100"/>
  <c r="J10" i="100"/>
  <c r="K10" i="100"/>
  <c r="L10" i="100"/>
  <c r="L12" i="100"/>
  <c r="M12" i="100"/>
  <c r="L13" i="100"/>
  <c r="M13" i="100"/>
  <c r="L14" i="100"/>
  <c r="M14" i="100"/>
  <c r="L17" i="100"/>
  <c r="M17" i="100"/>
  <c r="L18" i="100"/>
  <c r="M18" i="100"/>
  <c r="L19" i="100"/>
  <c r="M19" i="100"/>
  <c r="L20" i="100"/>
  <c r="M20" i="100"/>
  <c r="D21" i="100"/>
  <c r="L21" i="100"/>
  <c r="M21" i="100"/>
  <c r="C9" i="71"/>
  <c r="C9" i="72"/>
  <c r="C9" i="74"/>
  <c r="E9" i="72"/>
  <c r="E9" i="74"/>
  <c r="G9" i="74"/>
  <c r="C13" i="71"/>
  <c r="C13" i="72"/>
  <c r="C13" i="74"/>
  <c r="C14" i="71"/>
  <c r="C14" i="72"/>
  <c r="C14" i="74"/>
  <c r="C15" i="71"/>
  <c r="C15" i="72"/>
  <c r="C15" i="74"/>
  <c r="C16" i="71"/>
  <c r="C16" i="72"/>
  <c r="C16" i="74"/>
  <c r="C18" i="71"/>
  <c r="C18" i="72"/>
  <c r="C18" i="74"/>
  <c r="C19" i="71"/>
  <c r="C19" i="72"/>
  <c r="C19" i="74"/>
  <c r="C21" i="71"/>
  <c r="C21" i="72"/>
  <c r="C21" i="74"/>
  <c r="C20" i="71"/>
  <c r="C20" i="72"/>
  <c r="C20" i="74"/>
  <c r="C10" i="74"/>
  <c r="E13" i="72"/>
  <c r="E13" i="74"/>
  <c r="E14" i="72"/>
  <c r="E14" i="74"/>
  <c r="E15" i="72"/>
  <c r="E15" i="74"/>
  <c r="E16" i="72"/>
  <c r="E16" i="74"/>
  <c r="D18" i="71"/>
  <c r="E18" i="72"/>
  <c r="E18" i="74"/>
  <c r="D19" i="71"/>
  <c r="E19" i="72"/>
  <c r="E19" i="74"/>
  <c r="D20" i="71"/>
  <c r="E20" i="72"/>
  <c r="E20" i="74"/>
  <c r="D21" i="71"/>
  <c r="E21" i="72"/>
  <c r="E21" i="74"/>
  <c r="E10" i="74"/>
  <c r="F10" i="74"/>
  <c r="G10" i="74"/>
  <c r="C11" i="74"/>
  <c r="E11" i="74"/>
  <c r="G13" i="74"/>
  <c r="G14" i="74"/>
  <c r="G15" i="74"/>
  <c r="G16" i="74"/>
  <c r="G18" i="74"/>
  <c r="G19" i="74"/>
  <c r="G20" i="74"/>
  <c r="G21" i="74"/>
  <c r="G9" i="75"/>
  <c r="C10" i="75"/>
  <c r="E10" i="75"/>
  <c r="F10" i="75"/>
  <c r="G10" i="75"/>
  <c r="C11" i="75"/>
  <c r="E11" i="75"/>
  <c r="G13" i="75"/>
  <c r="G14" i="75"/>
  <c r="G15" i="75"/>
  <c r="G16" i="75"/>
  <c r="G18" i="75"/>
  <c r="G19" i="75"/>
  <c r="G20" i="75"/>
  <c r="G21" i="75"/>
  <c r="G22" i="75"/>
  <c r="C9" i="66"/>
  <c r="E9" i="66"/>
  <c r="G9" i="66"/>
  <c r="C13" i="66"/>
  <c r="C14" i="66"/>
  <c r="C15" i="66"/>
  <c r="C16" i="66"/>
  <c r="C18" i="66"/>
  <c r="C19" i="66"/>
  <c r="C21" i="66"/>
  <c r="C20" i="66"/>
  <c r="C10" i="66"/>
  <c r="E13" i="66"/>
  <c r="E14" i="66"/>
  <c r="E15" i="66"/>
  <c r="E16" i="66"/>
  <c r="E18" i="66"/>
  <c r="E19" i="66"/>
  <c r="E20" i="66"/>
  <c r="E21" i="66"/>
  <c r="E10" i="66"/>
  <c r="F10" i="66"/>
  <c r="G10" i="66"/>
  <c r="C11" i="66"/>
  <c r="E11" i="66"/>
  <c r="G13" i="66"/>
  <c r="G14" i="66"/>
  <c r="G15" i="66"/>
  <c r="G16" i="66"/>
  <c r="G18" i="66"/>
  <c r="G19" i="66"/>
  <c r="G20" i="66"/>
  <c r="G21" i="66"/>
  <c r="G9" i="72"/>
  <c r="C10" i="72"/>
  <c r="E10" i="72"/>
  <c r="F10" i="72"/>
  <c r="G18" i="72"/>
  <c r="G20" i="72"/>
  <c r="G10" i="72"/>
  <c r="C11" i="72"/>
  <c r="E11" i="72"/>
  <c r="E9" i="71"/>
  <c r="C10" i="71"/>
  <c r="E13" i="71"/>
  <c r="E14" i="71"/>
  <c r="E15" i="71"/>
  <c r="E16" i="71"/>
  <c r="E18" i="71"/>
  <c r="E19" i="71"/>
  <c r="E20" i="71"/>
  <c r="E21" i="71"/>
  <c r="E10" i="71"/>
  <c r="F10" i="71"/>
  <c r="G10" i="71"/>
  <c r="C11" i="71"/>
  <c r="E11" i="71"/>
  <c r="G9" i="35"/>
  <c r="C10" i="35"/>
  <c r="E10" i="35"/>
  <c r="F10" i="35"/>
  <c r="G10" i="35"/>
  <c r="C11" i="35"/>
  <c r="E11" i="35"/>
  <c r="G13" i="35"/>
  <c r="G14" i="35"/>
  <c r="G15" i="35"/>
  <c r="G16" i="35"/>
  <c r="G18" i="35"/>
  <c r="G19" i="35"/>
  <c r="G20" i="35"/>
  <c r="G21" i="35"/>
  <c r="F15" i="152" l="1"/>
</calcChain>
</file>

<file path=xl/comments1.xml><?xml version="1.0" encoding="utf-8"?>
<comments xmlns="http://schemas.openxmlformats.org/spreadsheetml/2006/main">
  <authors>
    <author>Набиева Дана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  <charset val="204"/>
          </rPr>
          <t>соисполнители</t>
        </r>
      </text>
    </comment>
  </commentList>
</comments>
</file>

<file path=xl/comments2.xml><?xml version="1.0" encoding="utf-8"?>
<comments xmlns="http://schemas.openxmlformats.org/spreadsheetml/2006/main">
  <authors>
    <author>Назым Қанатбай</author>
  </authors>
  <commentList>
    <comment ref="L17" authorId="0" shapeId="0">
      <text>
        <r>
          <rPr>
            <b/>
            <sz val="9"/>
            <color indexed="81"/>
            <rFont val="Tahoma"/>
            <family val="2"/>
            <charset val="204"/>
          </rPr>
          <t>без НДС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охрана = 11940,634 тыс.тг.
Клининг = 30005,92 тыс.тг.
Чистка снега = 1900,0 тыс.тг.
гидравлические испытания систем отопления = 1014,72 тыс.тг. 
Т/о и ремонт АТП и приборов учета = 2039 тыс.тг.
Услуги прачечные = 6348 тыс.тг.
Услуги по обслуживанию скважин = 1709,4 тыс.тг.
Вывоз ТБО = 3427,149 тыс.тг.
Вывоз снега = 600 тыс.тг. </t>
        </r>
      </text>
    </comment>
  </commentList>
</comments>
</file>

<file path=xl/sharedStrings.xml><?xml version="1.0" encoding="utf-8"?>
<sst xmlns="http://schemas.openxmlformats.org/spreadsheetml/2006/main" count="602" uniqueCount="214">
  <si>
    <t>тыс.тенге</t>
  </si>
  <si>
    <t>Показатель</t>
  </si>
  <si>
    <t>Доходы</t>
  </si>
  <si>
    <t>Расходы</t>
  </si>
  <si>
    <t>Отклонение (доход- расход)</t>
  </si>
  <si>
    <t>Расходы, на осуществление которых гражданско-правовые сделки не заключаются</t>
  </si>
  <si>
    <t>Заработная плата</t>
  </si>
  <si>
    <t>Социальный налог</t>
  </si>
  <si>
    <t>Соц.отчисления</t>
  </si>
  <si>
    <t>Расходы, на осуществление которых гражданско-правовые сделки заключаются</t>
  </si>
  <si>
    <t>Приобретение материалов</t>
  </si>
  <si>
    <t>Приобретение основных средств</t>
  </si>
  <si>
    <t>Прочие работы и услуги</t>
  </si>
  <si>
    <t>Приобретение медикам.и прочих средств медназ.</t>
  </si>
  <si>
    <t xml:space="preserve">Командировочные расходы </t>
  </si>
  <si>
    <t>080</t>
  </si>
  <si>
    <t>090</t>
  </si>
  <si>
    <t>030</t>
  </si>
  <si>
    <t>180</t>
  </si>
  <si>
    <t>110</t>
  </si>
  <si>
    <t>120</t>
  </si>
  <si>
    <t>061</t>
  </si>
  <si>
    <t>062</t>
  </si>
  <si>
    <t xml:space="preserve">Заключенные договора </t>
  </si>
  <si>
    <t xml:space="preserve">Кассовое освоение </t>
  </si>
  <si>
    <t xml:space="preserve">Остаток </t>
  </si>
  <si>
    <t>Остаток</t>
  </si>
  <si>
    <t>Остаток исполнения сметы</t>
  </si>
  <si>
    <t>Анализ исполнения сметы расходов грант Алиханова</t>
  </si>
  <si>
    <t xml:space="preserve"> </t>
  </si>
  <si>
    <t xml:space="preserve">  </t>
  </si>
  <si>
    <t>тыс. тг.</t>
  </si>
  <si>
    <t>\</t>
  </si>
  <si>
    <t>исп. Набиева Д.А</t>
  </si>
  <si>
    <t>исп. Набиева Д.А.</t>
  </si>
  <si>
    <t xml:space="preserve">Финансовый план 2015 года </t>
  </si>
  <si>
    <t>Анализ исполнения сметы расходов СВОД программы 013</t>
  </si>
  <si>
    <t>на 24.04.2015 год</t>
  </si>
  <si>
    <t>№ п/п</t>
  </si>
  <si>
    <t>Научный руководитель</t>
  </si>
  <si>
    <t>Сумма финансирования, тыс.тг</t>
  </si>
  <si>
    <t>АУП для ВНК</t>
  </si>
  <si>
    <t>Грант Муравлева 783</t>
  </si>
  <si>
    <t>Макажанова Гулзат Сейтмановна - бухгалтер</t>
  </si>
  <si>
    <t>Грант Приз</t>
  </si>
  <si>
    <t>Далабаев Марат Сарсенович - бухгалтер</t>
  </si>
  <si>
    <t>Грант Смагулов</t>
  </si>
  <si>
    <t>Баербекова Айжан Ермуратовна - бухгалтер</t>
  </si>
  <si>
    <t>Грант Кошерова</t>
  </si>
  <si>
    <t>Ахметова Актоты Бахытовна - бухгалтер</t>
  </si>
  <si>
    <t>Грант Бегайдарова №1888</t>
  </si>
  <si>
    <t>Атажанова Шаганэ Абдулхакимовна - бухгалтер</t>
  </si>
  <si>
    <t>Грант Абатов</t>
  </si>
  <si>
    <t>Болегенов Абулхаир Серикович - специалист по госзакупкам</t>
  </si>
  <si>
    <t>Грант Абатов 2</t>
  </si>
  <si>
    <t>Танауова Эльмира Байбатыровна - бухгалтер</t>
  </si>
  <si>
    <t>Грант Тургунов №789</t>
  </si>
  <si>
    <t>Жаманкулова Анар Канатовна - специалист по госзакупкам</t>
  </si>
  <si>
    <t>Грант Бакирова</t>
  </si>
  <si>
    <t>Муратова Гульдана Муратовна - юрисконсульт</t>
  </si>
  <si>
    <t>Грант Сейсембеков</t>
  </si>
  <si>
    <t>Журтубаева Зарина Оразгалиевна - бухгалтер</t>
  </si>
  <si>
    <t>Грант Захарова</t>
  </si>
  <si>
    <t>Мухажанова Нагия - бухгалтер</t>
  </si>
  <si>
    <t>Грант Азизов №788</t>
  </si>
  <si>
    <t>Абдрахманова Кульгайша Айтмухаметовна - бухгалтер</t>
  </si>
  <si>
    <t>Грант Азизов №790</t>
  </si>
  <si>
    <t>Аринова Бахит Аллажаровна - бухгалтер</t>
  </si>
  <si>
    <t xml:space="preserve">Грант Арыстан </t>
  </si>
  <si>
    <t>Байтасова Айнура Оралбаевна - бухгалтер</t>
  </si>
  <si>
    <t xml:space="preserve">Грант Букетова </t>
  </si>
  <si>
    <t>Мудровская Татьяна Николаевна - бухгалтер</t>
  </si>
  <si>
    <t>НТП "Экологические риски и здоровья населенеия</t>
  </si>
  <si>
    <t>Пшыкова Галина Владимировна - экономист</t>
  </si>
  <si>
    <t>Баймамырова Гульназия Рымбековна - бухгалтер</t>
  </si>
  <si>
    <t>Набиева Дана Амиыновна - экономист</t>
  </si>
  <si>
    <t>Данилин Алексей Олегович - специалист по гос.закупкам</t>
  </si>
  <si>
    <t>Карев Олег Витальевич - юрисконсульт</t>
  </si>
  <si>
    <t>НТП "Приаралье"</t>
  </si>
  <si>
    <t xml:space="preserve">29 902,5
</t>
  </si>
  <si>
    <t>Муханова Мадина Какимовна - экономист</t>
  </si>
  <si>
    <t>Андреева Виктория Владимировна - бухгалтер</t>
  </si>
  <si>
    <t>Грант 606 Муравлева</t>
  </si>
  <si>
    <t>Сасымова Гульзира - инспектор ОК</t>
  </si>
  <si>
    <t xml:space="preserve">Грант 606 Ахметова </t>
  </si>
  <si>
    <t>Анализ исполнения сметы расходов гранты СВОД по 205 договору</t>
  </si>
  <si>
    <t>Итого</t>
  </si>
  <si>
    <t>Сумма договора</t>
  </si>
  <si>
    <t>Аванс</t>
  </si>
  <si>
    <t>Фактические расходы</t>
  </si>
  <si>
    <t>Сумма к перечислению</t>
  </si>
  <si>
    <t>Факт</t>
  </si>
  <si>
    <t>План</t>
  </si>
  <si>
    <t>204 дог</t>
  </si>
  <si>
    <t>205 дог</t>
  </si>
  <si>
    <t>528 дог</t>
  </si>
  <si>
    <t>СВОД ОБЩИЙ</t>
  </si>
  <si>
    <t>Заключенные договора</t>
  </si>
  <si>
    <t>План на полугодие</t>
  </si>
  <si>
    <t>Анализ исполнения сметы расходов х/д АО "Костанайские минералы"</t>
  </si>
  <si>
    <t>НДС</t>
  </si>
  <si>
    <t>Анализ исполнения сметы расходов  договор 528</t>
  </si>
  <si>
    <t>на 01.06.2015 год</t>
  </si>
  <si>
    <t>Ком. услуги, э/э, отопление</t>
  </si>
  <si>
    <t>исп.Қанатбай Н.Ж.</t>
  </si>
  <si>
    <t>140</t>
  </si>
  <si>
    <t>Анализ исполнения сметы расходов по общежитиям КГМУ</t>
  </si>
  <si>
    <t>051</t>
  </si>
  <si>
    <t>052</t>
  </si>
  <si>
    <t xml:space="preserve">Финансовый план 2017 года </t>
  </si>
  <si>
    <t>клининг</t>
  </si>
  <si>
    <t>охрана</t>
  </si>
  <si>
    <t>Сумма льгот недоосвоения - 6 006 тыс.тг.</t>
  </si>
  <si>
    <t>Общежитие № 1</t>
  </si>
  <si>
    <t>Общежитие № 2</t>
  </si>
  <si>
    <t>Общежитие № 3</t>
  </si>
  <si>
    <t>Общежитие № 4</t>
  </si>
  <si>
    <t>Общежитие № 6</t>
  </si>
  <si>
    <t>Общежитие № 7</t>
  </si>
  <si>
    <t>ИТОГО</t>
  </si>
  <si>
    <t>закл.дог</t>
  </si>
  <si>
    <t>факт</t>
  </si>
  <si>
    <t>чистка снега</t>
  </si>
  <si>
    <t>гидравлические испытания систем отопления</t>
  </si>
  <si>
    <t>ИТОГО:</t>
  </si>
  <si>
    <t xml:space="preserve">Ремонт духовых печей и электроплит </t>
  </si>
  <si>
    <t>Т/о и ремонт АТП и приборов учета</t>
  </si>
  <si>
    <t>Наименование услуг</t>
  </si>
  <si>
    <t>Расшифровка затрат по статье 180 "Прочие работы и услуги" по Общежитиям КГМУ</t>
  </si>
  <si>
    <t>Услуги прачечные</t>
  </si>
  <si>
    <t>Услуги по обслуживанию скважин</t>
  </si>
  <si>
    <t>Вывоз ТБО</t>
  </si>
  <si>
    <t>Вывоз снега</t>
  </si>
  <si>
    <t>№ 170439 аптечка</t>
  </si>
  <si>
    <t>№ 170239 маска</t>
  </si>
  <si>
    <t>№ 170234 бинт эластич размер 1</t>
  </si>
  <si>
    <t>№ 170234 бинт эластич размер 2</t>
  </si>
  <si>
    <t>на 24.05.2017 года</t>
  </si>
  <si>
    <t>Дата</t>
  </si>
  <si>
    <t>Контрагент</t>
  </si>
  <si>
    <t>Основное средство</t>
  </si>
  <si>
    <t>МОЛ</t>
  </si>
  <si>
    <t>Сумма, в том числе ндс</t>
  </si>
  <si>
    <t xml:space="preserve">РГП на ПХВ "КГМУ" МЗ РК </t>
  </si>
  <si>
    <t>12.05.2017</t>
  </si>
  <si>
    <t>ОКТАНа ТОО</t>
  </si>
  <si>
    <t>Машина стиральная автоматическая, класс стирки С, класс отжима А, загрузка белья 5-5,99 кг</t>
  </si>
  <si>
    <t>Чокой Татьяна Григорьевна</t>
  </si>
  <si>
    <t>Общежитие №1</t>
  </si>
  <si>
    <t>Плита электрическая тип варочной панели традиционный, количество конфорок 4</t>
  </si>
  <si>
    <t>Алёшина Елена Владимировна</t>
  </si>
  <si>
    <t>Общежитие №2</t>
  </si>
  <si>
    <t>Лазарчук Виктория Сергеевна</t>
  </si>
  <si>
    <t>Общежитие №3</t>
  </si>
  <si>
    <t>Баркова Татьяна Владимировна</t>
  </si>
  <si>
    <t>Общежитие №6</t>
  </si>
  <si>
    <t xml:space="preserve">Омарова Асем Серикбаевна </t>
  </si>
  <si>
    <t>Расшифровка затрат по статье 120 "Приобретение основных средств" по Общежитиям КГМУ</t>
  </si>
  <si>
    <t>Расшифровка затрат по статье 110 "Приобретение медикаментов и прочих средств медназначения" по Общежитиям КГМУ</t>
  </si>
  <si>
    <t>Расшифровка затрат по статье 090 "Приобретение материалов" по Общежитиям КГМУ</t>
  </si>
  <si>
    <t>Наименование</t>
  </si>
  <si>
    <t xml:space="preserve">Наименование </t>
  </si>
  <si>
    <t xml:space="preserve">Кол-во </t>
  </si>
  <si>
    <t>Цена</t>
  </si>
  <si>
    <t>Сумма</t>
  </si>
  <si>
    <t>шт</t>
  </si>
  <si>
    <t>Международное непатентованное название лекарственного средства</t>
  </si>
  <si>
    <t>Цена за единицу измерения</t>
  </si>
  <si>
    <t>Изделия медицинского назначения</t>
  </si>
  <si>
    <t>Ед. изм</t>
  </si>
  <si>
    <t>Ед Изм</t>
  </si>
  <si>
    <t>Лекарственные средства</t>
  </si>
  <si>
    <t>Адреналин, 0,18% 1,0 мл</t>
  </si>
  <si>
    <t>ампула</t>
  </si>
  <si>
    <t xml:space="preserve">Анальгин, раствор для инъекций 50% 2 мл  </t>
  </si>
  <si>
    <t>флакон</t>
  </si>
  <si>
    <t>Пан IV порошок для раствора для инфузий 40 мг</t>
  </si>
  <si>
    <t>Омез®/ Омепразол, Порошок лиофилизированный для приготовления раствора для инъекций, 40 мг, 10 мл №1</t>
  </si>
  <si>
    <t>Интрафен/ Ибупрофен,Раствор для внутривенного введения, 800 мг/8 мл, 8 мл</t>
  </si>
  <si>
    <t>Амбро®/ Амброксол, Раствор для приема внутрь и ингаляций, 7.5 мг/мл, 100 мл №1</t>
  </si>
  <si>
    <t>туба</t>
  </si>
  <si>
    <t>Долгит 5% 20 г., крем в тубе</t>
  </si>
  <si>
    <t>Квамател®/ Фамотидин, Порошок лиофилизированный для приготовления раствора для инъекций в комплекте с растворителем (0.9 % раствор натрия хлорида) №5</t>
  </si>
  <si>
    <t>Электроды ЭКГ взрослые одноразовые 50*48*1мм (упаковка)</t>
  </si>
  <si>
    <t>Удлинитель медицинский с наконечниками Луер Лок длина 1500мм, Луер -«мама» и Луер-«папа»</t>
  </si>
  <si>
    <t>Бинт нестерильный 7 м*14см</t>
  </si>
  <si>
    <t>уп</t>
  </si>
  <si>
    <t xml:space="preserve">Полнолицевая маска 3М-6800 </t>
  </si>
  <si>
    <t>шт.</t>
  </si>
  <si>
    <t>Кол-во</t>
  </si>
  <si>
    <t>№ лота</t>
  </si>
  <si>
    <t>Приложение к объявлению</t>
  </si>
  <si>
    <t xml:space="preserve">Сумма (тенге) </t>
  </si>
  <si>
    <t>Маска для неинвазивной вентиляции легких (L) Невентилируемая кислородная маска для НИВЛ с мягкой гелевой манжетой взрослая. Для использования с двухшланговой дыхательной системой. Размер L (большая)</t>
  </si>
  <si>
    <t>Маска для неинвазивной вентиляции легких (M). Невентилируемая кислородная маска для НИВЛ с мягкой гелевой манжетой взрослая. Для использования с двухшланговой дыхательной системой. Размер М (средняя)</t>
  </si>
  <si>
    <t>Повязка  адгезивная. Повязка S&amp;F раневая стерильная адгезивная на нетканой основе с вискозной подушечкой 9*10</t>
  </si>
  <si>
    <t xml:space="preserve">Система для вливания инфузионных растворов. Система для вливания инфузионных растворов с иглой 21 G </t>
  </si>
  <si>
    <t xml:space="preserve">Система трансфузионная стерильная, однократного применения. Система трансфузионная стерильная, однократного применения  </t>
  </si>
  <si>
    <t>Шприц инъекционный, 10 мл, стерильный, трехкомпонентный</t>
  </si>
  <si>
    <t>Шприц инъекционный однократного применения трехдетальный, 150 мл с наконечником для катетерной насадки</t>
  </si>
  <si>
    <t xml:space="preserve">Респираторы вида N95 без клапана </t>
  </si>
  <si>
    <t>Вата стерильная 50гр.</t>
  </si>
  <si>
    <t xml:space="preserve">Шапочка одноразовая тип берет, из нетканного материала </t>
  </si>
  <si>
    <t>Шприц однократного применения, трехдетальный, 50 мл  с номенальной вместимостью 50 мл, для шприцевых насосов, Луер Лок</t>
  </si>
  <si>
    <t>Замкнутая маска взрослая. Маска кислородная высокой концентрации для кислородной терапии,  с носовым зажимом, с симметрично расположенными клапанами выдоха, с резервным мешком, с кислородным продольноармированным стандартным шлангом, длина не менее 1,8 м, с головным фиксатором</t>
  </si>
  <si>
    <t>Итого:</t>
  </si>
  <si>
    <t>Всего:</t>
  </si>
  <si>
    <t xml:space="preserve">Канюля в/в с катетером с катетером и клапаном для иньекции 18 G  </t>
  </si>
  <si>
    <t>Контейнер для биопроб 100мл, стерильный</t>
  </si>
  <si>
    <t xml:space="preserve">Трахеостомические трубки с манжетой №9, с двумя лентами для фиксации </t>
  </si>
  <si>
    <t>Фильтр дыхательный антибактериальный противовирусный для взрослых с гидрофобной электростатической мембраной. Фильтры  с портом отбора CO2 Код позиции. ОКДП 2 32.50.13.190</t>
  </si>
  <si>
    <t>Ремдесивир</t>
  </si>
  <si>
    <t>Шприц инъекционный, 5 мл., стерильный, трехкомпонентный</t>
  </si>
  <si>
    <t>Шприц инъекционный, 20 мл, трехкомпонентный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</si>
</sst>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  <numFmt numFmtId="167" formatCode="0.0"/>
    <numFmt numFmtId="168" formatCode="0.000"/>
    <numFmt numFmtId="169" formatCode="#,##0.0"/>
    <numFmt numFmtId="170" formatCode="#,##0.000"/>
  </numFmts>
  <fonts count="28">
    <font>
      <sz val="10"/>
      <name val="Arial Cyr"/>
      <charset val="204"/>
    </font>
    <font>
      <sz val="10"/>
      <name val="KZ Times New Roman"/>
      <family val="1"/>
      <charset val="204"/>
    </font>
    <font>
      <b/>
      <sz val="11"/>
      <name val="KZ Times New Roman"/>
      <family val="1"/>
      <charset val="204"/>
    </font>
    <font>
      <sz val="11"/>
      <name val="KZ Times New Roman"/>
      <family val="1"/>
      <charset val="204"/>
    </font>
    <font>
      <b/>
      <sz val="10"/>
      <name val="KZ 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0"/>
      <name val="KZ Times New Roman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5" fillId="0" borderId="0"/>
    <xf numFmtId="0" fontId="21" fillId="0" borderId="0"/>
    <xf numFmtId="0" fontId="19" fillId="0" borderId="0"/>
    <xf numFmtId="0" fontId="5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38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 vertical="top" wrapText="1"/>
    </xf>
    <xf numFmtId="167" fontId="4" fillId="0" borderId="0" xfId="0" applyNumberFormat="1" applyFont="1" applyBorder="1" applyAlignment="1">
      <alignment horizontal="center" vertical="top" wrapText="1"/>
    </xf>
    <xf numFmtId="167" fontId="1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168" fontId="1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/>
    <xf numFmtId="167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/>
    <xf numFmtId="0" fontId="6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70" fontId="3" fillId="0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/>
    </xf>
    <xf numFmtId="170" fontId="8" fillId="0" borderId="1" xfId="0" applyNumberFormat="1" applyFont="1" applyFill="1" applyBorder="1" applyAlignment="1">
      <alignment horizontal="center" vertical="center"/>
    </xf>
    <xf numFmtId="170" fontId="8" fillId="0" borderId="1" xfId="0" applyNumberFormat="1" applyFont="1" applyBorder="1" applyAlignment="1">
      <alignment horizontal="center" vertical="center"/>
    </xf>
    <xf numFmtId="170" fontId="8" fillId="0" borderId="1" xfId="0" applyNumberFormat="1" applyFont="1" applyBorder="1" applyAlignment="1">
      <alignment vertical="center"/>
    </xf>
    <xf numFmtId="17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9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top"/>
    </xf>
    <xf numFmtId="167" fontId="10" fillId="0" borderId="0" xfId="0" applyNumberFormat="1" applyFont="1" applyBorder="1" applyAlignment="1">
      <alignment horizontal="center" vertical="top" wrapText="1"/>
    </xf>
    <xf numFmtId="0" fontId="10" fillId="0" borderId="0" xfId="0" applyFont="1" applyBorder="1"/>
    <xf numFmtId="167" fontId="9" fillId="0" borderId="0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2" fontId="10" fillId="0" borderId="0" xfId="0" applyNumberFormat="1" applyFont="1" applyBorder="1" applyAlignment="1">
      <alignment horizontal="left" vertical="top" wrapText="1"/>
    </xf>
    <xf numFmtId="170" fontId="10" fillId="0" borderId="0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/>
    </xf>
    <xf numFmtId="167" fontId="9" fillId="0" borderId="0" xfId="0" applyNumberFormat="1" applyFont="1" applyBorder="1"/>
    <xf numFmtId="168" fontId="9" fillId="0" borderId="0" xfId="0" applyNumberFormat="1" applyFont="1" applyBorder="1" applyAlignment="1">
      <alignment vertical="center" wrapText="1"/>
    </xf>
    <xf numFmtId="167" fontId="9" fillId="0" borderId="0" xfId="0" applyNumberFormat="1" applyFont="1" applyBorder="1" applyAlignment="1">
      <alignment horizontal="center"/>
    </xf>
    <xf numFmtId="167" fontId="9" fillId="0" borderId="0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167" fontId="9" fillId="2" borderId="0" xfId="0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0" fontId="1" fillId="0" borderId="0" xfId="0" applyNumberFormat="1" applyFont="1"/>
    <xf numFmtId="170" fontId="9" fillId="0" borderId="1" xfId="0" applyNumberFormat="1" applyFont="1" applyBorder="1" applyAlignment="1">
      <alignment horizontal="center" vertical="center" wrapText="1"/>
    </xf>
    <xf numFmtId="170" fontId="8" fillId="0" borderId="1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top" wrapText="1"/>
    </xf>
    <xf numFmtId="170" fontId="10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7" fontId="10" fillId="0" borderId="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70" fontId="10" fillId="0" borderId="1" xfId="0" applyNumberFormat="1" applyFont="1" applyBorder="1" applyAlignment="1">
      <alignment horizontal="left" vertical="center"/>
    </xf>
    <xf numFmtId="170" fontId="1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Fill="1" applyBorder="1" applyAlignment="1">
      <alignment horizontal="center" vertical="center"/>
    </xf>
    <xf numFmtId="170" fontId="9" fillId="0" borderId="1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/>
    </xf>
    <xf numFmtId="167" fontId="9" fillId="0" borderId="0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left" vertical="center" wrapText="1"/>
    </xf>
    <xf numFmtId="170" fontId="10" fillId="0" borderId="0" xfId="0" applyNumberFormat="1" applyFont="1" applyBorder="1" applyAlignment="1">
      <alignment horizontal="left" vertical="center"/>
    </xf>
    <xf numFmtId="167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7" fontId="9" fillId="0" borderId="0" xfId="0" applyNumberFormat="1" applyFont="1" applyBorder="1" applyAlignment="1">
      <alignment horizontal="center" vertical="center" wrapText="1"/>
    </xf>
    <xf numFmtId="170" fontId="10" fillId="0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70" fontId="9" fillId="0" borderId="1" xfId="0" applyNumberFormat="1" applyFont="1" applyBorder="1" applyAlignment="1">
      <alignment horizontal="center" vertical="top" wrapText="1"/>
    </xf>
    <xf numFmtId="170" fontId="10" fillId="0" borderId="1" xfId="0" applyNumberFormat="1" applyFont="1" applyBorder="1" applyAlignment="1">
      <alignment horizontal="left" vertical="top"/>
    </xf>
    <xf numFmtId="170" fontId="9" fillId="0" borderId="1" xfId="0" applyNumberFormat="1" applyFont="1" applyBorder="1"/>
    <xf numFmtId="0" fontId="9" fillId="0" borderId="1" xfId="0" applyFont="1" applyBorder="1" applyAlignment="1">
      <alignment horizontal="center" vertical="top" wrapText="1"/>
    </xf>
    <xf numFmtId="170" fontId="6" fillId="0" borderId="1" xfId="0" applyNumberFormat="1" applyFont="1" applyBorder="1" applyAlignment="1">
      <alignment horizontal="left" vertical="center"/>
    </xf>
    <xf numFmtId="170" fontId="1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170" fontId="9" fillId="0" borderId="1" xfId="0" applyNumberFormat="1" applyFont="1" applyFill="1" applyBorder="1" applyAlignment="1">
      <alignment horizontal="center" vertical="top" wrapText="1"/>
    </xf>
    <xf numFmtId="170" fontId="10" fillId="0" borderId="1" xfId="0" applyNumberFormat="1" applyFont="1" applyFill="1" applyBorder="1" applyAlignment="1">
      <alignment horizontal="left" vertical="top"/>
    </xf>
    <xf numFmtId="3" fontId="9" fillId="0" borderId="0" xfId="0" applyNumberFormat="1" applyFont="1" applyBorder="1" applyAlignment="1">
      <alignment horizontal="center"/>
    </xf>
    <xf numFmtId="167" fontId="9" fillId="3" borderId="0" xfId="0" applyNumberFormat="1" applyFont="1" applyFill="1" applyBorder="1" applyAlignment="1">
      <alignment horizontal="center"/>
    </xf>
    <xf numFmtId="170" fontId="9" fillId="0" borderId="1" xfId="0" applyNumberFormat="1" applyFont="1" applyBorder="1" applyAlignment="1">
      <alignment horizontal="center"/>
    </xf>
    <xf numFmtId="170" fontId="9" fillId="0" borderId="1" xfId="0" applyNumberFormat="1" applyFont="1" applyFill="1" applyBorder="1"/>
    <xf numFmtId="0" fontId="9" fillId="0" borderId="0" xfId="0" applyFont="1" applyFill="1"/>
    <xf numFmtId="0" fontId="6" fillId="0" borderId="0" xfId="0" applyFont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0" fontId="6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70" fontId="9" fillId="0" borderId="0" xfId="0" applyNumberFormat="1" applyFont="1" applyAlignment="1">
      <alignment vertical="center"/>
    </xf>
    <xf numFmtId="167" fontId="9" fillId="2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0" fontId="8" fillId="0" borderId="0" xfId="0" applyNumberFormat="1" applyFont="1" applyAlignment="1">
      <alignment horizontal="center" vertical="center"/>
    </xf>
    <xf numFmtId="170" fontId="9" fillId="0" borderId="0" xfId="0" applyNumberFormat="1" applyFont="1" applyAlignment="1">
      <alignment horizontal="center" vertical="center"/>
    </xf>
    <xf numFmtId="169" fontId="9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3" fillId="4" borderId="1" xfId="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169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167" fontId="10" fillId="0" borderId="0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5" fillId="0" borderId="0" xfId="0" applyFont="1"/>
    <xf numFmtId="3" fontId="15" fillId="0" borderId="0" xfId="0" applyNumberFormat="1" applyFont="1"/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16" fillId="0" borderId="0" xfId="0" applyNumberFormat="1" applyFont="1"/>
    <xf numFmtId="0" fontId="16" fillId="0" borderId="0" xfId="0" applyFont="1"/>
    <xf numFmtId="0" fontId="17" fillId="0" borderId="1" xfId="0" applyFont="1" applyBorder="1" applyAlignment="1">
      <alignment vertical="center"/>
    </xf>
    <xf numFmtId="3" fontId="17" fillId="0" borderId="0" xfId="0" applyNumberFormat="1" applyFont="1"/>
    <xf numFmtId="0" fontId="17" fillId="0" borderId="0" xfId="0" applyFont="1"/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69" fontId="10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 wrapText="1"/>
    </xf>
    <xf numFmtId="170" fontId="7" fillId="0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170" fontId="4" fillId="0" borderId="1" xfId="0" applyNumberFormat="1" applyFont="1" applyBorder="1" applyAlignment="1">
      <alignment horizontal="left" vertical="center"/>
    </xf>
    <xf numFmtId="170" fontId="4" fillId="0" borderId="1" xfId="0" applyNumberFormat="1" applyFont="1" applyFill="1" applyBorder="1" applyAlignment="1">
      <alignment horizontal="left" vertical="center"/>
    </xf>
    <xf numFmtId="17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7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 wrapText="1"/>
    </xf>
    <xf numFmtId="170" fontId="4" fillId="0" borderId="0" xfId="0" applyNumberFormat="1" applyFont="1" applyBorder="1" applyAlignment="1">
      <alignment horizontal="left" vertical="center"/>
    </xf>
    <xf numFmtId="170" fontId="4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67" fontId="12" fillId="0" borderId="0" xfId="0" applyNumberFormat="1" applyFont="1" applyFill="1" applyBorder="1" applyAlignment="1">
      <alignment horizontal="center" vertical="center" wrapText="1"/>
    </xf>
    <xf numFmtId="167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0" fontId="12" fillId="0" borderId="0" xfId="0" applyNumberFormat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7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8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69" fontId="13" fillId="0" borderId="1" xfId="0" applyNumberFormat="1" applyFont="1" applyFill="1" applyBorder="1" applyAlignment="1">
      <alignment horizontal="center" vertical="center" wrapText="1"/>
    </xf>
    <xf numFmtId="169" fontId="13" fillId="0" borderId="1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3" xfId="0" applyFont="1" applyBorder="1" applyAlignment="1">
      <alignment horizontal="center" vertical="center"/>
    </xf>
    <xf numFmtId="170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0" fontId="12" fillId="5" borderId="5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70" fontId="12" fillId="6" borderId="5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0" fontId="12" fillId="0" borderId="1" xfId="0" applyNumberFormat="1" applyFont="1" applyFill="1" applyBorder="1" applyAlignment="1">
      <alignment horizontal="center" vertical="center"/>
    </xf>
    <xf numFmtId="170" fontId="13" fillId="0" borderId="0" xfId="0" applyNumberFormat="1" applyFont="1"/>
    <xf numFmtId="170" fontId="12" fillId="0" borderId="4" xfId="0" applyNumberFormat="1" applyFont="1" applyFill="1" applyBorder="1" applyAlignment="1">
      <alignment horizontal="center" vertical="center"/>
    </xf>
    <xf numFmtId="170" fontId="13" fillId="6" borderId="6" xfId="0" applyNumberFormat="1" applyFont="1" applyFill="1" applyBorder="1" applyAlignment="1">
      <alignment horizontal="center" vertical="center"/>
    </xf>
    <xf numFmtId="170" fontId="13" fillId="0" borderId="3" xfId="0" applyNumberFormat="1" applyFont="1" applyFill="1" applyBorder="1" applyAlignment="1">
      <alignment horizontal="center" vertical="center"/>
    </xf>
    <xf numFmtId="170" fontId="13" fillId="0" borderId="3" xfId="0" applyNumberFormat="1" applyFont="1" applyBorder="1" applyAlignment="1">
      <alignment horizontal="center" vertical="center"/>
    </xf>
    <xf numFmtId="170" fontId="13" fillId="6" borderId="6" xfId="0" applyNumberFormat="1" applyFont="1" applyFill="1" applyBorder="1" applyAlignment="1">
      <alignment horizontal="center" vertical="center" wrapText="1"/>
    </xf>
    <xf numFmtId="170" fontId="12" fillId="6" borderId="6" xfId="0" applyNumberFormat="1" applyFont="1" applyFill="1" applyBorder="1" applyAlignment="1">
      <alignment horizontal="center" vertical="center"/>
    </xf>
    <xf numFmtId="170" fontId="12" fillId="0" borderId="3" xfId="0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170" fontId="13" fillId="5" borderId="7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169" fontId="13" fillId="5" borderId="1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top"/>
    </xf>
    <xf numFmtId="169" fontId="12" fillId="0" borderId="1" xfId="0" applyNumberFormat="1" applyFont="1" applyFill="1" applyBorder="1" applyAlignment="1">
      <alignment horizontal="right" vertical="top"/>
    </xf>
    <xf numFmtId="0" fontId="13" fillId="0" borderId="1" xfId="0" applyNumberFormat="1" applyFont="1" applyFill="1" applyBorder="1" applyAlignment="1">
      <alignment horizontal="left" vertical="top" wrapText="1"/>
    </xf>
    <xf numFmtId="169" fontId="13" fillId="0" borderId="1" xfId="0" applyNumberFormat="1" applyFont="1" applyFill="1" applyBorder="1" applyAlignment="1">
      <alignment horizontal="right" vertical="top"/>
    </xf>
    <xf numFmtId="4" fontId="13" fillId="0" borderId="1" xfId="0" applyNumberFormat="1" applyFont="1" applyFill="1" applyBorder="1" applyAlignment="1">
      <alignment horizontal="right" vertical="top"/>
    </xf>
    <xf numFmtId="0" fontId="12" fillId="0" borderId="1" xfId="0" applyNumberFormat="1" applyFont="1" applyFill="1" applyBorder="1" applyAlignment="1">
      <alignment horizontal="center" vertical="center" wrapText="1"/>
    </xf>
    <xf numFmtId="170" fontId="13" fillId="0" borderId="1" xfId="0" applyNumberFormat="1" applyFont="1" applyFill="1" applyBorder="1" applyAlignment="1">
      <alignment horizontal="center" vertical="center"/>
    </xf>
    <xf numFmtId="17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top" wrapText="1"/>
    </xf>
    <xf numFmtId="4" fontId="22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Alignment="1"/>
    <xf numFmtId="4" fontId="12" fillId="0" borderId="0" xfId="0" applyNumberFormat="1" applyFont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67" fontId="10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170" fontId="8" fillId="0" borderId="11" xfId="0" applyNumberFormat="1" applyFont="1" applyFill="1" applyBorder="1" applyAlignment="1">
      <alignment horizontal="center" vertical="center" wrapText="1"/>
    </xf>
    <xf numFmtId="170" fontId="8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167" fontId="9" fillId="0" borderId="14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167" fontId="7" fillId="0" borderId="14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69" fontId="25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top" wrapText="1" indent="4"/>
    </xf>
    <xf numFmtId="0" fontId="13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left" vertical="top" wrapText="1" indent="2"/>
    </xf>
    <xf numFmtId="0" fontId="16" fillId="0" borderId="0" xfId="0" applyFont="1" applyAlignment="1">
      <alignment horizontal="center"/>
    </xf>
    <xf numFmtId="0" fontId="12" fillId="0" borderId="1" xfId="0" applyNumberFormat="1" applyFont="1" applyFill="1" applyBorder="1" applyAlignment="1">
      <alignment horizontal="left" vertical="top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</cellXfs>
  <cellStyles count="14">
    <cellStyle name="Обычный" xfId="0" builtinId="0"/>
    <cellStyle name="Обычный 10 2 2" xfId="1"/>
    <cellStyle name="Обычный 15" xfId="2"/>
    <cellStyle name="Обычный 2" xfId="3"/>
    <cellStyle name="Обычный 2 10" xfId="4"/>
    <cellStyle name="Обычный 2 2" xfId="5"/>
    <cellStyle name="Обычный 5" xfId="6"/>
    <cellStyle name="Обычный 5 2" xfId="7"/>
    <cellStyle name="Процентный 2" xfId="8"/>
    <cellStyle name="Финансовый 2" xfId="9"/>
    <cellStyle name="Финансовый 2 2" xfId="10"/>
    <cellStyle name="Финансовый 3" xfId="11"/>
    <cellStyle name="Финансовый 3 2" xfId="12"/>
    <cellStyle name="Финансовый 3 2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87;&#1083;&#1072;&#1085;%202010\&#1043;&#1086;&#1076;&#1086;&#1074;&#1086;&#1081;%20&#1087;&#1083;&#1072;&#10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%202011%20&#1056;&#1086;&#1079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\&#1056;&#1072;&#1073;&#1086;&#1095;&#1080;&#1081;%20&#1089;&#1090;&#1086;&#1083;\&#1041;&#1047;%202014-2016&#1075;.&#1075;\&#1074;%20&#1087;&#1083;&#1072;&#1085;&#1077;%20&#1085;&#1077;&#1090;\&#1042;&#1080;&#1090;&#1088;&#1072;&#1078;%20&#1080;%20&#1087;&#1077;&#1088;&#1077;&#1075;&#1086;&#1088;&#1086;&#1076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&#1044;&#1086;&#1082;&#1091;&#1084;&#1077;&#1085;&#1090;&#1099;%202014%20&#1075;&#1086;&#1076;&#1072;\&#1057;&#1090;&#1080;&#1087;&#1077;&#1085;&#1076;&#1080;&#1103;%202014&#1075;\&#1057;&#1086;&#1094;.&#1087;&#1086;&#1084;&#1086;&#1097;&#1100;%20&#1089;&#1090;&#1091;&#1076;-&#1084;\&#1062;&#1077;&#1085;&#1099;%20&#1085;&#1072;%20&#1090;&#1074;&#1077;&#1088;&#1076;&#1085;&#1099;&#1081;%20&#1080;%20&#1084;&#1103;&#1075;&#1082;&#1080;&#1081;%20&#1080;&#1085;&#1074;&#1077;&#1085;&#1090;&#1072;&#1088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87;&#1088;&#1086;&#1077;&#1082;&#1090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Documents%20and%20Settings\User\&#1052;&#1086;&#1080;%20&#1076;&#1086;&#1082;&#1091;&#1084;&#1077;&#1085;&#1090;&#1099;\&#1042;&#1057;&#1045;%20&#1055;&#1054;%20&#1043;&#1054;&#1057;&#1047;&#1040;&#1050;&#1059;&#1055;&#1059;%202010\&#1056;&#1072;&#1073;&#1086;&#1095;&#1080;&#1081;%20&#1089;&#1090;&#1086;&#1083;%202010\&#1053;&#1040;%20&#1055;&#1054;&#1056;&#1058;&#1040;&#1051;2010\&#1085;&#1072;%20&#1088;&#1072;&#1089;&#1087;&#1077;&#1095;&#1072;&#1090;&#1082;&#1091;\&#1043;&#1086;&#1076;&#1086;&#1074;&#1086;&#1081;%20&#1087;&#1083;&#1072;&#1085;%20&#1085;&#1072;%20&#1088;&#1072;&#1089;&#1087;&#1077;&#1095;&#1072;&#1090;&#1082;&#109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55;&#1086;&#1083;&#1100;&#1079;&#1086;&#1074;&#1072;&#1090;&#1077;&#1083;&#1100;\Desktop\&#1060;&#1061;&#1044;%202011\&#1055;&#1083;&#1072;&#1085;&#1043;&#1047;%202011-&#1095;&#1072;&#1089;&#1090;&#110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3">
        <row r="2">
          <cell r="A2">
            <v>101</v>
          </cell>
          <cell r="B2" t="str">
            <v>001</v>
          </cell>
          <cell r="C2" t="str">
            <v>000</v>
          </cell>
        </row>
        <row r="3">
          <cell r="A3">
            <v>102</v>
          </cell>
          <cell r="B3" t="str">
            <v>002</v>
          </cell>
          <cell r="C3" t="str">
            <v>004</v>
          </cell>
        </row>
        <row r="4">
          <cell r="A4">
            <v>104</v>
          </cell>
          <cell r="B4" t="str">
            <v>003</v>
          </cell>
          <cell r="C4" t="str">
            <v>005</v>
          </cell>
        </row>
        <row r="5">
          <cell r="A5">
            <v>106</v>
          </cell>
          <cell r="B5" t="str">
            <v>004</v>
          </cell>
          <cell r="C5" t="str">
            <v>006</v>
          </cell>
        </row>
        <row r="6">
          <cell r="A6">
            <v>110</v>
          </cell>
          <cell r="B6" t="str">
            <v>005</v>
          </cell>
          <cell r="C6" t="str">
            <v>011</v>
          </cell>
        </row>
        <row r="7">
          <cell r="A7">
            <v>111</v>
          </cell>
          <cell r="B7" t="str">
            <v>006</v>
          </cell>
          <cell r="C7" t="str">
            <v>013</v>
          </cell>
        </row>
        <row r="8">
          <cell r="A8">
            <v>112</v>
          </cell>
          <cell r="B8" t="str">
            <v>007</v>
          </cell>
          <cell r="C8" t="str">
            <v>015</v>
          </cell>
        </row>
        <row r="9">
          <cell r="A9">
            <v>120</v>
          </cell>
          <cell r="B9" t="str">
            <v>008</v>
          </cell>
          <cell r="C9" t="str">
            <v>016</v>
          </cell>
        </row>
        <row r="10">
          <cell r="A10">
            <v>121</v>
          </cell>
          <cell r="B10" t="str">
            <v>009</v>
          </cell>
          <cell r="C10" t="str">
            <v>018</v>
          </cell>
        </row>
        <row r="11">
          <cell r="A11">
            <v>122</v>
          </cell>
          <cell r="B11" t="str">
            <v>010</v>
          </cell>
          <cell r="C11" t="str">
            <v>022</v>
          </cell>
        </row>
        <row r="12">
          <cell r="A12">
            <v>123</v>
          </cell>
          <cell r="B12" t="str">
            <v>011</v>
          </cell>
          <cell r="C12" t="str">
            <v>023</v>
          </cell>
        </row>
        <row r="13">
          <cell r="A13">
            <v>201</v>
          </cell>
          <cell r="B13" t="str">
            <v>012</v>
          </cell>
          <cell r="C13" t="str">
            <v>024</v>
          </cell>
        </row>
        <row r="14">
          <cell r="A14">
            <v>202</v>
          </cell>
          <cell r="B14" t="str">
            <v>013</v>
          </cell>
          <cell r="C14" t="str">
            <v>025</v>
          </cell>
        </row>
        <row r="15">
          <cell r="A15">
            <v>203</v>
          </cell>
          <cell r="B15" t="str">
            <v>014</v>
          </cell>
          <cell r="C15" t="str">
            <v>026</v>
          </cell>
        </row>
        <row r="16">
          <cell r="A16">
            <v>204</v>
          </cell>
          <cell r="B16" t="str">
            <v>015</v>
          </cell>
          <cell r="C16" t="str">
            <v>027</v>
          </cell>
        </row>
        <row r="17">
          <cell r="A17">
            <v>205</v>
          </cell>
          <cell r="B17" t="str">
            <v>016</v>
          </cell>
          <cell r="C17" t="str">
            <v>028</v>
          </cell>
        </row>
        <row r="18">
          <cell r="A18">
            <v>206</v>
          </cell>
          <cell r="B18" t="str">
            <v>017</v>
          </cell>
          <cell r="C18" t="str">
            <v>029</v>
          </cell>
        </row>
        <row r="19">
          <cell r="A19">
            <v>208</v>
          </cell>
          <cell r="B19" t="str">
            <v>018</v>
          </cell>
          <cell r="C19" t="str">
            <v>030</v>
          </cell>
        </row>
        <row r="20">
          <cell r="A20">
            <v>212</v>
          </cell>
          <cell r="B20" t="str">
            <v>019</v>
          </cell>
          <cell r="C20" t="str">
            <v>031</v>
          </cell>
        </row>
        <row r="21">
          <cell r="A21">
            <v>213</v>
          </cell>
          <cell r="B21" t="str">
            <v>020</v>
          </cell>
          <cell r="C21" t="str">
            <v>032</v>
          </cell>
        </row>
        <row r="22">
          <cell r="A22">
            <v>215</v>
          </cell>
          <cell r="B22" t="str">
            <v>021</v>
          </cell>
          <cell r="C22">
            <v>100</v>
          </cell>
        </row>
        <row r="23">
          <cell r="A23">
            <v>217</v>
          </cell>
          <cell r="B23" t="str">
            <v>022</v>
          </cell>
          <cell r="C23">
            <v>101</v>
          </cell>
        </row>
        <row r="24">
          <cell r="A24">
            <v>220</v>
          </cell>
          <cell r="B24" t="str">
            <v>023</v>
          </cell>
          <cell r="C24">
            <v>102</v>
          </cell>
        </row>
        <row r="25">
          <cell r="A25">
            <v>221</v>
          </cell>
          <cell r="B25" t="str">
            <v>024</v>
          </cell>
          <cell r="C25">
            <v>103</v>
          </cell>
        </row>
        <row r="26">
          <cell r="A26">
            <v>225</v>
          </cell>
          <cell r="B26" t="str">
            <v>025</v>
          </cell>
          <cell r="C26">
            <v>104</v>
          </cell>
        </row>
        <row r="27">
          <cell r="A27">
            <v>226</v>
          </cell>
          <cell r="B27" t="str">
            <v>026</v>
          </cell>
          <cell r="C27">
            <v>105</v>
          </cell>
        </row>
        <row r="28">
          <cell r="A28">
            <v>231</v>
          </cell>
          <cell r="B28" t="str">
            <v>027</v>
          </cell>
          <cell r="C28">
            <v>106</v>
          </cell>
        </row>
        <row r="29">
          <cell r="A29">
            <v>233</v>
          </cell>
          <cell r="B29" t="str">
            <v>028</v>
          </cell>
          <cell r="C29">
            <v>107</v>
          </cell>
        </row>
        <row r="30">
          <cell r="A30">
            <v>234</v>
          </cell>
          <cell r="B30" t="str">
            <v>029</v>
          </cell>
          <cell r="C30">
            <v>108</v>
          </cell>
        </row>
        <row r="31">
          <cell r="A31">
            <v>250</v>
          </cell>
          <cell r="B31" t="str">
            <v>030</v>
          </cell>
          <cell r="C31">
            <v>109</v>
          </cell>
        </row>
        <row r="32">
          <cell r="A32">
            <v>251</v>
          </cell>
          <cell r="B32" t="str">
            <v>031</v>
          </cell>
          <cell r="C32">
            <v>110</v>
          </cell>
        </row>
        <row r="33">
          <cell r="A33">
            <v>252</v>
          </cell>
          <cell r="B33" t="str">
            <v>032</v>
          </cell>
          <cell r="C33">
            <v>111</v>
          </cell>
        </row>
        <row r="34">
          <cell r="A34">
            <v>253</v>
          </cell>
          <cell r="B34" t="str">
            <v>033</v>
          </cell>
          <cell r="C34">
            <v>112</v>
          </cell>
        </row>
        <row r="35">
          <cell r="A35">
            <v>254</v>
          </cell>
          <cell r="B35" t="str">
            <v>034</v>
          </cell>
          <cell r="C35">
            <v>113</v>
          </cell>
        </row>
        <row r="36">
          <cell r="A36">
            <v>255</v>
          </cell>
          <cell r="B36" t="str">
            <v>035</v>
          </cell>
          <cell r="C36">
            <v>114</v>
          </cell>
        </row>
        <row r="37">
          <cell r="A37">
            <v>256</v>
          </cell>
          <cell r="B37" t="str">
            <v>036</v>
          </cell>
          <cell r="C37">
            <v>115</v>
          </cell>
        </row>
        <row r="38">
          <cell r="A38">
            <v>257</v>
          </cell>
          <cell r="B38" t="str">
            <v>037</v>
          </cell>
          <cell r="C38">
            <v>116</v>
          </cell>
        </row>
        <row r="39">
          <cell r="A39">
            <v>258</v>
          </cell>
          <cell r="B39" t="str">
            <v>038</v>
          </cell>
        </row>
        <row r="40">
          <cell r="A40">
            <v>259</v>
          </cell>
          <cell r="B40" t="str">
            <v>039</v>
          </cell>
        </row>
        <row r="41">
          <cell r="A41">
            <v>260</v>
          </cell>
          <cell r="B41" t="str">
            <v>040</v>
          </cell>
        </row>
        <row r="42">
          <cell r="A42">
            <v>261</v>
          </cell>
          <cell r="B42" t="str">
            <v>041</v>
          </cell>
        </row>
        <row r="43">
          <cell r="A43">
            <v>262</v>
          </cell>
          <cell r="B43" t="str">
            <v>042</v>
          </cell>
        </row>
        <row r="44">
          <cell r="A44">
            <v>263</v>
          </cell>
          <cell r="B44" t="str">
            <v>043</v>
          </cell>
        </row>
        <row r="45">
          <cell r="A45">
            <v>264</v>
          </cell>
          <cell r="B45" t="str">
            <v>044</v>
          </cell>
        </row>
        <row r="46">
          <cell r="A46">
            <v>265</v>
          </cell>
          <cell r="B46" t="str">
            <v>045</v>
          </cell>
        </row>
        <row r="47">
          <cell r="A47">
            <v>267</v>
          </cell>
          <cell r="B47" t="str">
            <v>046</v>
          </cell>
        </row>
        <row r="48">
          <cell r="A48">
            <v>268</v>
          </cell>
          <cell r="B48" t="str">
            <v>047</v>
          </cell>
        </row>
        <row r="49">
          <cell r="A49">
            <v>271</v>
          </cell>
          <cell r="B49" t="str">
            <v>048</v>
          </cell>
        </row>
        <row r="50">
          <cell r="A50">
            <v>272</v>
          </cell>
          <cell r="B50" t="str">
            <v>049</v>
          </cell>
        </row>
        <row r="51">
          <cell r="A51">
            <v>279</v>
          </cell>
          <cell r="B51" t="str">
            <v>050</v>
          </cell>
        </row>
        <row r="52">
          <cell r="A52">
            <v>350</v>
          </cell>
          <cell r="B52" t="str">
            <v>051</v>
          </cell>
        </row>
        <row r="53">
          <cell r="A53">
            <v>351</v>
          </cell>
          <cell r="B53" t="str">
            <v>052</v>
          </cell>
        </row>
        <row r="54">
          <cell r="A54">
            <v>352</v>
          </cell>
          <cell r="B54" t="str">
            <v>053</v>
          </cell>
        </row>
        <row r="55">
          <cell r="A55">
            <v>353</v>
          </cell>
          <cell r="B55" t="str">
            <v>054</v>
          </cell>
        </row>
        <row r="56">
          <cell r="A56">
            <v>354</v>
          </cell>
          <cell r="B56" t="str">
            <v>055</v>
          </cell>
        </row>
        <row r="57">
          <cell r="A57">
            <v>355</v>
          </cell>
          <cell r="B57" t="str">
            <v>056</v>
          </cell>
        </row>
        <row r="58">
          <cell r="A58">
            <v>356</v>
          </cell>
          <cell r="B58" t="str">
            <v>057</v>
          </cell>
        </row>
        <row r="59">
          <cell r="A59">
            <v>357</v>
          </cell>
          <cell r="B59" t="str">
            <v>058</v>
          </cell>
        </row>
        <row r="60">
          <cell r="A60">
            <v>358</v>
          </cell>
          <cell r="B60" t="str">
            <v>059</v>
          </cell>
        </row>
        <row r="61">
          <cell r="A61">
            <v>359</v>
          </cell>
          <cell r="B61" t="str">
            <v>060</v>
          </cell>
        </row>
        <row r="62">
          <cell r="A62">
            <v>360</v>
          </cell>
          <cell r="B62" t="str">
            <v>061</v>
          </cell>
        </row>
        <row r="63">
          <cell r="A63">
            <v>361</v>
          </cell>
          <cell r="B63" t="str">
            <v>062</v>
          </cell>
        </row>
        <row r="64">
          <cell r="A64">
            <v>362</v>
          </cell>
          <cell r="B64" t="str">
            <v>063</v>
          </cell>
        </row>
        <row r="65">
          <cell r="A65">
            <v>363</v>
          </cell>
          <cell r="B65" t="str">
            <v>064</v>
          </cell>
        </row>
        <row r="66">
          <cell r="A66">
            <v>364</v>
          </cell>
          <cell r="B66" t="str">
            <v>065</v>
          </cell>
        </row>
        <row r="67">
          <cell r="A67">
            <v>365</v>
          </cell>
          <cell r="B67" t="str">
            <v>066</v>
          </cell>
        </row>
        <row r="68">
          <cell r="A68">
            <v>366</v>
          </cell>
          <cell r="B68" t="str">
            <v>067</v>
          </cell>
        </row>
        <row r="69">
          <cell r="A69">
            <v>368</v>
          </cell>
          <cell r="B69" t="str">
            <v>068</v>
          </cell>
        </row>
        <row r="70">
          <cell r="A70">
            <v>371</v>
          </cell>
          <cell r="B70" t="str">
            <v>069</v>
          </cell>
        </row>
        <row r="71">
          <cell r="A71">
            <v>372</v>
          </cell>
          <cell r="B71" t="str">
            <v>070</v>
          </cell>
        </row>
        <row r="72">
          <cell r="A72">
            <v>373</v>
          </cell>
          <cell r="B72" t="str">
            <v>071</v>
          </cell>
        </row>
        <row r="73">
          <cell r="A73">
            <v>374</v>
          </cell>
          <cell r="B73" t="str">
            <v>072</v>
          </cell>
        </row>
        <row r="74">
          <cell r="A74">
            <v>375</v>
          </cell>
          <cell r="B74" t="str">
            <v>073</v>
          </cell>
        </row>
        <row r="75">
          <cell r="A75">
            <v>377</v>
          </cell>
          <cell r="B75" t="str">
            <v>074</v>
          </cell>
        </row>
        <row r="76">
          <cell r="A76">
            <v>406</v>
          </cell>
          <cell r="B76" t="str">
            <v>075</v>
          </cell>
        </row>
        <row r="77">
          <cell r="A77">
            <v>410</v>
          </cell>
          <cell r="B77" t="str">
            <v>076</v>
          </cell>
        </row>
        <row r="78">
          <cell r="A78">
            <v>411</v>
          </cell>
          <cell r="B78" t="str">
            <v>077</v>
          </cell>
        </row>
        <row r="79">
          <cell r="A79">
            <v>451</v>
          </cell>
          <cell r="B79" t="str">
            <v>078</v>
          </cell>
        </row>
        <row r="80">
          <cell r="A80">
            <v>452</v>
          </cell>
          <cell r="B80" t="str">
            <v>079</v>
          </cell>
        </row>
        <row r="81">
          <cell r="A81">
            <v>453</v>
          </cell>
          <cell r="B81" t="str">
            <v>080</v>
          </cell>
        </row>
        <row r="82">
          <cell r="A82">
            <v>454</v>
          </cell>
          <cell r="B82" t="str">
            <v>081</v>
          </cell>
        </row>
        <row r="83">
          <cell r="A83">
            <v>455</v>
          </cell>
          <cell r="B83" t="str">
            <v>082</v>
          </cell>
        </row>
        <row r="84">
          <cell r="A84">
            <v>456</v>
          </cell>
          <cell r="B84" t="str">
            <v>083</v>
          </cell>
        </row>
        <row r="85">
          <cell r="A85">
            <v>457</v>
          </cell>
          <cell r="B85" t="str">
            <v>084</v>
          </cell>
        </row>
        <row r="86">
          <cell r="A86">
            <v>458</v>
          </cell>
          <cell r="B86" t="str">
            <v>085</v>
          </cell>
        </row>
        <row r="87">
          <cell r="A87">
            <v>459</v>
          </cell>
          <cell r="B87" t="str">
            <v>086</v>
          </cell>
        </row>
        <row r="88">
          <cell r="A88">
            <v>462</v>
          </cell>
          <cell r="B88" t="str">
            <v>087</v>
          </cell>
        </row>
        <row r="89">
          <cell r="A89">
            <v>463</v>
          </cell>
          <cell r="B89" t="str">
            <v>088</v>
          </cell>
        </row>
        <row r="90">
          <cell r="A90">
            <v>464</v>
          </cell>
          <cell r="B90" t="str">
            <v>089</v>
          </cell>
        </row>
        <row r="91">
          <cell r="A91">
            <v>465</v>
          </cell>
          <cell r="B91" t="str">
            <v>090</v>
          </cell>
        </row>
        <row r="92">
          <cell r="A92">
            <v>466</v>
          </cell>
          <cell r="B92" t="str">
            <v>091</v>
          </cell>
        </row>
        <row r="93">
          <cell r="A93">
            <v>467</v>
          </cell>
          <cell r="B93" t="str">
            <v>092</v>
          </cell>
        </row>
        <row r="94">
          <cell r="A94">
            <v>468</v>
          </cell>
          <cell r="B94" t="str">
            <v>093</v>
          </cell>
        </row>
        <row r="95">
          <cell r="A95">
            <v>469</v>
          </cell>
          <cell r="B95" t="str">
            <v>094</v>
          </cell>
        </row>
        <row r="96">
          <cell r="A96">
            <v>471</v>
          </cell>
          <cell r="B96" t="str">
            <v>095</v>
          </cell>
        </row>
        <row r="97">
          <cell r="A97">
            <v>472</v>
          </cell>
          <cell r="B97" t="str">
            <v>096</v>
          </cell>
        </row>
        <row r="98">
          <cell r="A98">
            <v>501</v>
          </cell>
          <cell r="B98" t="str">
            <v>097</v>
          </cell>
        </row>
        <row r="99">
          <cell r="A99">
            <v>502</v>
          </cell>
          <cell r="B99" t="str">
            <v>098</v>
          </cell>
        </row>
        <row r="100">
          <cell r="A100">
            <v>600</v>
          </cell>
          <cell r="B100" t="str">
            <v>099</v>
          </cell>
        </row>
        <row r="101">
          <cell r="A101">
            <v>601</v>
          </cell>
          <cell r="B101">
            <v>100</v>
          </cell>
        </row>
        <row r="102">
          <cell r="A102">
            <v>602</v>
          </cell>
          <cell r="B102">
            <v>101</v>
          </cell>
        </row>
        <row r="103">
          <cell r="A103">
            <v>603</v>
          </cell>
          <cell r="B103">
            <v>104</v>
          </cell>
        </row>
        <row r="104">
          <cell r="A104">
            <v>606</v>
          </cell>
          <cell r="B104">
            <v>105</v>
          </cell>
        </row>
        <row r="105">
          <cell r="A105">
            <v>608</v>
          </cell>
          <cell r="B105">
            <v>106</v>
          </cell>
        </row>
        <row r="106">
          <cell r="A106">
            <v>614</v>
          </cell>
          <cell r="B106">
            <v>107</v>
          </cell>
        </row>
        <row r="107">
          <cell r="A107">
            <v>618</v>
          </cell>
          <cell r="B107">
            <v>108</v>
          </cell>
        </row>
        <row r="108">
          <cell r="A108">
            <v>619</v>
          </cell>
          <cell r="B108">
            <v>109</v>
          </cell>
        </row>
        <row r="109">
          <cell r="A109">
            <v>637</v>
          </cell>
          <cell r="B109">
            <v>110</v>
          </cell>
        </row>
        <row r="110">
          <cell r="A110">
            <v>678</v>
          </cell>
          <cell r="B110">
            <v>111</v>
          </cell>
        </row>
        <row r="111">
          <cell r="A111">
            <v>680</v>
          </cell>
          <cell r="B111">
            <v>112</v>
          </cell>
        </row>
        <row r="112">
          <cell r="A112">
            <v>690</v>
          </cell>
          <cell r="B112">
            <v>113</v>
          </cell>
        </row>
        <row r="113">
          <cell r="A113">
            <v>694</v>
          </cell>
          <cell r="B113">
            <v>114</v>
          </cell>
        </row>
        <row r="114">
          <cell r="B114">
            <v>115</v>
          </cell>
        </row>
        <row r="115">
          <cell r="B115">
            <v>117</v>
          </cell>
        </row>
        <row r="116">
          <cell r="B116">
            <v>118</v>
          </cell>
        </row>
        <row r="117">
          <cell r="B117">
            <v>119</v>
          </cell>
        </row>
        <row r="118">
          <cell r="B118">
            <v>120</v>
          </cell>
        </row>
        <row r="119">
          <cell r="B119">
            <v>122</v>
          </cell>
        </row>
        <row r="120">
          <cell r="B120">
            <v>400</v>
          </cell>
        </row>
        <row r="121">
          <cell r="B121">
            <v>901</v>
          </cell>
        </row>
        <row r="122">
          <cell r="B122">
            <v>902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>
            <v>2009</v>
          </cell>
        </row>
        <row r="2">
          <cell r="A2">
            <v>2010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pa1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Лист1"/>
      <sheetName val="Лист2"/>
      <sheetName val="КАТО"/>
      <sheetName val="Отчет о совместимости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.л"/>
      <sheetName val="свод прогр 006"/>
      <sheetName val="числ."/>
      <sheetName val="Лист2"/>
      <sheetName val="тариф"/>
      <sheetName val="ночные"/>
      <sheetName val="праздничные"/>
      <sheetName val="111 осн."/>
      <sheetName val="111 рабоч."/>
      <sheetName val="113"/>
      <sheetName val="113 расш"/>
      <sheetName val="121"/>
      <sheetName val="122"/>
      <sheetName val="расш. 121,122"/>
      <sheetName val="125"/>
      <sheetName val="131"/>
      <sheetName val="131 расш крысы"/>
      <sheetName val="131 расш люди"/>
      <sheetName val="132 свод"/>
      <sheetName val="132-1"/>
      <sheetName val="132-2"/>
      <sheetName val="Лист1"/>
      <sheetName val="132-3"/>
      <sheetName val="свод 139"/>
      <sheetName val="139"/>
      <sheetName val="139 канц."/>
      <sheetName val="139 зч"/>
      <sheetName val="139 мягк."/>
      <sheetName val="139 авт"/>
      <sheetName val="139гсм"/>
      <sheetName val="139гсм,факт"/>
      <sheetName val="141 свод"/>
      <sheetName val="141 вода"/>
      <sheetName val="141 полив"/>
      <sheetName val="141 факт"/>
      <sheetName val="141 электр"/>
      <sheetName val="141 отоп"/>
      <sheetName val="141 топливо"/>
      <sheetName val="142"/>
      <sheetName val="143"/>
      <sheetName val="149 свод"/>
      <sheetName val="149 расш."/>
      <sheetName val="149 расш. (2)"/>
      <sheetName val="149 рем"/>
      <sheetName val="149-орган"/>
      <sheetName val="151"/>
      <sheetName val="151 расш"/>
      <sheetName val="159"/>
      <sheetName val="свод 021"/>
      <sheetName val="свод"/>
      <sheetName val="вычисл. техн"/>
      <sheetName val="411 автотр."/>
      <sheetName val="411 мебель"/>
      <sheetName val="452"/>
      <sheetName val="431,433-кап.ремонт"/>
      <sheetName val="Титул"/>
      <sheetName val="сводная"/>
      <sheetName val="Прейскурант-2009 "/>
      <sheetName val="калькуляция"/>
      <sheetName val="тарификация"/>
      <sheetName val="Норма времени-7"/>
      <sheetName val="мат.затраты"/>
      <sheetName val="накладт расходы"/>
      <sheetName val="Износ"/>
      <sheetName val="тит_л"/>
      <sheetName val="свод прогр 006 _2_"/>
      <sheetName val="прил 61"/>
      <sheetName val="для гос_ предп допол"/>
      <sheetName val="числ_"/>
      <sheetName val="тариф_"/>
      <sheetName val="тариф лаб_исл_"/>
      <sheetName val="тариф дезинфекция"/>
      <sheetName val="111 осн_"/>
      <sheetName val="111 рабоч_"/>
      <sheetName val="111 осн_ лаб_исл_"/>
      <sheetName val="111 рабоч_ лаб_ исл_"/>
      <sheetName val="111 осн_ дезинфекция"/>
      <sheetName val="111 рабоч_ дезинфекция"/>
      <sheetName val="113 лаб_исл_"/>
      <sheetName val="113 расш лаб_ исл_"/>
      <sheetName val="113 дезинфекция"/>
      <sheetName val="113 расш дезинфекция"/>
      <sheetName val="121 лаб_ исл"/>
      <sheetName val="121 дезинфекция"/>
      <sheetName val="122 лаб_ исл_"/>
      <sheetName val="122 дезинфекция"/>
      <sheetName val="расш_ 121_122"/>
      <sheetName val="расш_ 121_122 лаб_ исл_"/>
      <sheetName val="расш_ 121_122 дезинфекция"/>
      <sheetName val="страхование людей"/>
      <sheetName val="132 свод МФ"/>
      <sheetName val="132 свод по мед_ _2_"/>
      <sheetName val="132 свод по мед_"/>
      <sheetName val="132 с подпись"/>
      <sheetName val="132_1 _эпид_фонд_"/>
      <sheetName val="132_новая"/>
      <sheetName val="132_2"/>
      <sheetName val="132_расш_ по дезинф_"/>
      <sheetName val="132_3"/>
      <sheetName val="свод 139 _лаб_ислед_"/>
      <sheetName val="свод 139 _дезинфекция_"/>
      <sheetName val="139 _лаб_ислед_"/>
      <sheetName val="139 _дезинфекция_"/>
      <sheetName val="139 канц_"/>
      <sheetName val="139 канц_ _лаб_ислед_"/>
      <sheetName val="139 канц_ _дезинфекция_"/>
      <sheetName val="139 мягк_"/>
      <sheetName val="139 мягк_ _лаб_ ислед_"/>
      <sheetName val="139 мягк_ _дезинфекция_"/>
      <sheetName val="139гсм _2_"/>
      <sheetName val="139гсм_факт"/>
      <sheetName val="141 факт _2_"/>
      <sheetName val="147"/>
      <sheetName val="147 _лаб_ ислед_"/>
      <sheetName val="147 _дезинфекция_"/>
      <sheetName val="149 расш_"/>
      <sheetName val="149 расш_ _2_"/>
      <sheetName val="149_орган"/>
      <sheetName val="149_поверка"/>
      <sheetName val="149_прочие"/>
      <sheetName val="152"/>
      <sheetName val="159 _по факту_"/>
      <sheetName val="вычисл_ техн"/>
      <sheetName val="411 автотр_"/>
      <sheetName val="431_433_кап_ремонт"/>
      <sheetName val="Обл без изм"/>
      <sheetName val="доб без изм.стажа"/>
      <sheetName val="опц без изм.ст"/>
      <sheetName val="Кожвен без изм"/>
      <sheetName val="Дет.стом без изм"/>
      <sheetName val="онко без изм"/>
      <sheetName val="айырт без изм"/>
      <sheetName val="Арык без изм"/>
      <sheetName val="Акж без изм"/>
      <sheetName val="Ленин без изм"/>
      <sheetName val="Акк без изм"/>
      <sheetName val="Жалын без из"/>
      <sheetName val="Явл.црб без изм"/>
      <sheetName val="Корн без изм"/>
      <sheetName val="Явл СВА без изм"/>
      <sheetName val="Жам без изм"/>
      <sheetName val="благ без изм"/>
      <sheetName val="Мир без изм"/>
      <sheetName val="Жум без изм"/>
      <sheetName val="Сов без изм"/>
      <sheetName val="Караг без изм"/>
      <sheetName val="возв без изм"/>
      <sheetName val="пол без изм"/>
      <sheetName val="Кыз без изм"/>
      <sheetName val="Сок без изм"/>
      <sheetName val="Арх без изм "/>
      <sheetName val="Петер без изм"/>
      <sheetName val="Мам без.изм"/>
      <sheetName val="Красн без изм"/>
      <sheetName val="Муср без изм"/>
      <sheetName val="Чист без изм"/>
      <sheetName val="Руз без изм"/>
      <sheetName val="нов без изм.стажа"/>
      <sheetName val="Тайын без изм"/>
      <sheetName val="Чкал без изм"/>
      <sheetName val="Кел без изм"/>
      <sheetName val="Б-Изюм без изм"/>
      <sheetName val="Темир без изм"/>
      <sheetName val="Тим ЦРБ без изм"/>
      <sheetName val="Степ без изм"/>
      <sheetName val="Мич без изм.ст"/>
      <sheetName val="Акс без изм"/>
      <sheetName val="уал без изм"/>
      <sheetName val="Шал без изм"/>
      <sheetName val="1 пол без изм"/>
      <sheetName val="2 пол без изм"/>
      <sheetName val="3 пол  без изм"/>
      <sheetName val="Дет пол без изм"/>
      <sheetName val="Жен без изм"/>
      <sheetName val="денс без стажа"/>
      <sheetName val="Стом без изм"/>
      <sheetName val="ЖД без изм"/>
      <sheetName val="2 бол без изм"/>
      <sheetName val="3 бол без.изм"/>
      <sheetName val="Токуши без изм"/>
      <sheetName val="Свод 2006 без стажа"/>
      <sheetName val="благ без изм.стажа"/>
      <sheetName val="Тимир без изм"/>
      <sheetName val="возв без изм.стажа"/>
      <sheetName val="Кыз.црб без изм"/>
      <sheetName val="бкаг бдз изм.стажа"/>
      <sheetName val="СВОД -111"/>
      <sheetName val="СВОД -113 леп пособое"/>
      <sheetName val="СВОД -113 мат помощь"/>
      <sheetName val="Аксукент РП "/>
      <sheetName val="ШГДП №3 "/>
      <sheetName val="ШГП 7"/>
      <sheetName val="ШЦП"/>
      <sheetName val="Казыгурт РП"/>
      <sheetName val="ШГДП № 1 "/>
      <sheetName val="Мырзакент РП "/>
      <sheetName val="Сарыагаш РП "/>
      <sheetName val="ШГП №5"/>
      <sheetName val="Асыката РП "/>
      <sheetName val="Атакент РП "/>
      <sheetName val="Байдибек РП"/>
      <sheetName val="Ордабасы РП "/>
      <sheetName val="Сайрам РП"/>
      <sheetName val="ШГП 4"/>
      <sheetName val="Кентау ГП "/>
      <sheetName val="Абай РП"/>
      <sheetName val="Арыс РП"/>
      <sheetName val="Ленгер РП"/>
      <sheetName val="Отрар РП"/>
      <sheetName val="Карабулак РП"/>
      <sheetName val="Жетисай РП"/>
      <sheetName val="Толеби РП "/>
      <sheetName val="Туркестан РП "/>
      <sheetName val=" ШГДП-2"/>
      <sheetName val="ШГП №1"/>
      <sheetName val="СВА Бейбит "/>
      <sheetName val="СВА АЯТ"/>
      <sheetName val="Поликлиника Чапаевка"/>
      <sheetName val="МКТУ клиника "/>
      <sheetName val="СВА №1"/>
      <sheetName val="Тюлькубас РП"/>
      <sheetName val="СВА Кайтпас "/>
      <sheetName val="Мед. служба трнаспорта"/>
      <sheetName val="Созак РП"/>
      <sheetName val="СВА №2"/>
      <sheetName val="ШГП №2"/>
      <sheetName val="Шардара РП"/>
      <sheetName val="МБ на15.02.11"/>
      <sheetName val="МБ-11"/>
      <sheetName val="ДС-11"/>
      <sheetName val="2011 для пров.договора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расчет зар.пл "/>
      <sheetName val="2011 ВОП,участ"/>
      <sheetName val="данные лечебников"/>
      <sheetName val="доп сог.шт СМП"/>
      <sheetName val="СЗП Врачи,СМП"/>
      <sheetName val="доп сог.шт СМП Город"/>
      <sheetName val="в бух"/>
      <sheetName val="КТРУ_Товары_часть1"/>
      <sheetName val="КТРУ_Товары_часть2"/>
      <sheetName val="КТРУ_Товары_часть3"/>
      <sheetName val="КТРУ_Работы"/>
      <sheetName val="КТРУ_Услуги"/>
      <sheetName val="Актюбе"/>
      <sheetName val="Жамбыл"/>
      <sheetName val="К-орда"/>
      <sheetName val="Костанай"/>
      <sheetName val="Мангист"/>
      <sheetName val="Павлодар"/>
      <sheetName val="СКО"/>
      <sheetName val="ПЛАН"/>
      <sheetName val="139-11"/>
      <sheetName val="139-12"/>
      <sheetName val="139-13"/>
      <sheetName val="149-11"/>
      <sheetName val="149-12"/>
      <sheetName val="149-13"/>
      <sheetName val="152-11"/>
      <sheetName val="расш 152-11"/>
      <sheetName val="159-11"/>
      <sheetName val="на уточнение"/>
      <sheetName val="БЗ на уточн. 2008 г."/>
      <sheetName val="2 ВАР ЧП СВОД (2)"/>
      <sheetName val="2 ВАР ЧП СВОД"/>
      <sheetName val="2 ВАР ЧП ожид испол 2008 г "/>
      <sheetName val="1 ВАР СВОД"/>
      <sheetName val="1 ВАР ожид испол 2008 г "/>
      <sheetName val="Пенсия "/>
      <sheetName val="Пенсия ЧП"/>
      <sheetName val="Базовая пенсия чист потр"/>
      <sheetName val="Базовая пенсия"/>
      <sheetName val="ГСП по инвалидн. чп"/>
      <sheetName val="ГСП по инвалидн."/>
      <sheetName val="ГСП по утери корм. чп"/>
      <sheetName val="ГСП по утери корм."/>
      <sheetName val="ГСП по возрасту чп"/>
      <sheetName val="ГСП по возрасту"/>
      <sheetName val="Рождение"/>
      <sheetName val="по уходу до года ЧП"/>
      <sheetName val="по уходу до года"/>
      <sheetName val="008,010"/>
      <sheetName val="По списку №1,2 ЧП"/>
      <sheetName val="По списку №1,2"/>
      <sheetName val="СГП Инв.ВОВ ЧП"/>
      <sheetName val="СГП Инв.ВОВ"/>
      <sheetName val="СГП Уч.ВОВ ЧП"/>
      <sheetName val="СГП Уч.ВОВ"/>
      <sheetName val="СГП Прир. к инв.ВОВ ЧП"/>
      <sheetName val="СГП Прир. к инв.ВОВ"/>
      <sheetName val="СГП Прир. к уч.ВОВ ЧП"/>
      <sheetName val="СГП Прир. к уч.ВОВ"/>
      <sheetName val="СГП Вдовы ЧП"/>
      <sheetName val="СГП Вдовы"/>
      <sheetName val="СГП Жены ЧП"/>
      <sheetName val="СГП Жены"/>
      <sheetName val="СГП Герои ЧП"/>
      <sheetName val="СГП Герои"/>
      <sheetName val="СГП Семьи погибших ЧП"/>
      <sheetName val="СГП Семьи погибших"/>
      <sheetName val="СГП Труж.тыла ЧП"/>
      <sheetName val="СГП Труж.тыла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  <row r="7">
          <cell r="A7" t="str">
            <v>№ п/п</v>
          </cell>
          <cell r="B7" t="str">
            <v>Должность</v>
          </cell>
          <cell r="C7" t="str">
            <v>Фамилия Имя Отчество</v>
          </cell>
          <cell r="D7" t="str">
            <v>Категория должностей</v>
          </cell>
          <cell r="E7" t="str">
            <v>Кол-во шт. ед.</v>
          </cell>
          <cell r="F7" t="str">
            <v>Квал. категория</v>
          </cell>
          <cell r="G7" t="str">
            <v>Ученная степень</v>
          </cell>
          <cell r="H7" t="str">
            <v>Стаж работы по специальности</v>
          </cell>
          <cell r="I7" t="str">
            <v>БДО</v>
          </cell>
          <cell r="J7" t="str">
            <v>Коэффициент</v>
          </cell>
          <cell r="K7" t="str">
            <v xml:space="preserve">Тарифная ставка </v>
          </cell>
          <cell r="L7" t="str">
            <v>Доплата за работу в сельск. местности</v>
          </cell>
          <cell r="N7" t="str">
            <v>Итого Должностной оклад, тенге</v>
          </cell>
          <cell r="O7" t="str">
            <v>Доплата  за работу  вредными  (особо вредными ) и опасными  (особо опасными) улсовиями труда</v>
          </cell>
          <cell r="Q7" t="str">
            <v>Доплата за особые условия</v>
          </cell>
          <cell r="V7" t="str">
            <v>Доплата за ученую степень</v>
          </cell>
          <cell r="X7" t="str">
            <v>Доплата за квалификационную категорию</v>
          </cell>
          <cell r="Z7" t="str">
            <v>Доплата работникам, занятых на тяжелых  физич. работах и с вредн. и опасн.усл. труда</v>
          </cell>
          <cell r="AB7" t="str">
            <v>Размер повышения за заведование</v>
          </cell>
          <cell r="AD7" t="str">
            <v>За проживание в зонах экологического бедствия</v>
          </cell>
          <cell r="AH7" t="str">
            <v>За классность водителям</v>
          </cell>
          <cell r="AJ7" t="str">
            <v>За работу в празднич. и выходные дни,  (в месяц)</v>
          </cell>
          <cell r="AK7" t="str">
            <v>Итого должностной оклад, тенге</v>
          </cell>
          <cell r="AL7" t="str">
            <v>Годовой фонд заработной платы, тыс. тенге</v>
          </cell>
        </row>
        <row r="8">
          <cell r="Q8" t="str">
            <v>стаж</v>
          </cell>
          <cell r="T8">
            <v>0.15</v>
          </cell>
          <cell r="U8" t="str">
            <v>сумма, тенге</v>
          </cell>
          <cell r="AD8" t="str">
            <v>%</v>
          </cell>
          <cell r="AG8" t="str">
            <v>сумма, тенге</v>
          </cell>
        </row>
        <row r="9">
          <cell r="Q9" t="str">
            <v>%</v>
          </cell>
        </row>
        <row r="10">
          <cell r="L10" t="str">
            <v>%</v>
          </cell>
          <cell r="M10" t="str">
            <v>сумма, тенге</v>
          </cell>
          <cell r="O10" t="str">
            <v>%</v>
          </cell>
          <cell r="P10" t="str">
            <v>сумма, тенге</v>
          </cell>
          <cell r="Q10" t="str">
            <v>до 5л. (90%)</v>
          </cell>
          <cell r="R10" t="str">
            <v>с 5-14л. (140%)</v>
          </cell>
          <cell r="S10" t="str">
            <v>свыше 14 (170%)</v>
          </cell>
          <cell r="V10" t="str">
            <v>%</v>
          </cell>
          <cell r="W10" t="str">
            <v>сумма, тенге</v>
          </cell>
          <cell r="X10" t="str">
            <v>%</v>
          </cell>
          <cell r="Y10" t="str">
            <v>сумма, тенге</v>
          </cell>
          <cell r="Z10" t="str">
            <v>%</v>
          </cell>
          <cell r="AA10" t="str">
            <v>сумма, тенге</v>
          </cell>
          <cell r="AB10" t="str">
            <v>%</v>
          </cell>
          <cell r="AC10" t="str">
            <v>сумма, тенге</v>
          </cell>
          <cell r="AD10" t="str">
            <v>эк.катастр.(50%)</v>
          </cell>
          <cell r="AE10" t="str">
            <v>эк.кризиса (30%)</v>
          </cell>
          <cell r="AF10" t="str">
            <v>эк.предкр.сост.(20%)</v>
          </cell>
          <cell r="AH10" t="str">
            <v>%</v>
          </cell>
          <cell r="AI10" t="str">
            <v>сумма, тенге</v>
          </cell>
          <cell r="AJ10" t="str">
            <v>сумма, тенге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  <cell r="K11">
            <v>11</v>
          </cell>
          <cell r="L11">
            <v>12</v>
          </cell>
          <cell r="M11">
            <v>13</v>
          </cell>
          <cell r="N11">
            <v>14</v>
          </cell>
          <cell r="O11">
            <v>15</v>
          </cell>
          <cell r="P11">
            <v>16</v>
          </cell>
          <cell r="Q11">
            <v>17</v>
          </cell>
          <cell r="R11">
            <v>18</v>
          </cell>
          <cell r="S11">
            <v>19</v>
          </cell>
          <cell r="T11">
            <v>20</v>
          </cell>
          <cell r="U11">
            <v>21</v>
          </cell>
          <cell r="V11">
            <v>22</v>
          </cell>
          <cell r="W11">
            <v>23</v>
          </cell>
          <cell r="X11">
            <v>24</v>
          </cell>
          <cell r="Y11">
            <v>25</v>
          </cell>
          <cell r="Z11">
            <v>26</v>
          </cell>
          <cell r="AA11">
            <v>27</v>
          </cell>
          <cell r="AB11">
            <v>32</v>
          </cell>
          <cell r="AC11">
            <v>33</v>
          </cell>
          <cell r="AD11">
            <v>36</v>
          </cell>
          <cell r="AE11">
            <v>37</v>
          </cell>
          <cell r="AF11">
            <v>38</v>
          </cell>
          <cell r="AG11">
            <v>39</v>
          </cell>
          <cell r="AH11">
            <v>42</v>
          </cell>
          <cell r="AI11">
            <v>43</v>
          </cell>
          <cell r="AJ11">
            <v>45</v>
          </cell>
          <cell r="AK11">
            <v>46</v>
          </cell>
          <cell r="AL11">
            <v>47</v>
          </cell>
        </row>
        <row r="12">
          <cell r="B12" t="str">
            <v>Всего</v>
          </cell>
        </row>
        <row r="13">
          <cell r="B13" t="str">
            <v>Руководство</v>
          </cell>
        </row>
        <row r="14">
          <cell r="A14">
            <v>1</v>
          </cell>
          <cell r="B14" t="str">
            <v>Начальник</v>
          </cell>
          <cell r="C14" t="str">
            <v>Бекенов Ж.Е</v>
          </cell>
        </row>
        <row r="15">
          <cell r="A15">
            <v>2</v>
          </cell>
          <cell r="B15" t="str">
            <v>Зам.нач.по эпид.работе</v>
          </cell>
          <cell r="C15" t="str">
            <v>Нурмаганбетова Л.Б</v>
          </cell>
        </row>
        <row r="16">
          <cell r="B16" t="str">
            <v>ИТОГО</v>
          </cell>
        </row>
        <row r="17">
          <cell r="B17" t="str">
            <v xml:space="preserve">Лаб.Диагностика,проф.чумы и др.оои </v>
          </cell>
        </row>
        <row r="18">
          <cell r="A18">
            <v>3</v>
          </cell>
          <cell r="B18" t="str">
            <v>Врач</v>
          </cell>
          <cell r="C18" t="str">
            <v>Нургалиева К.К</v>
          </cell>
        </row>
        <row r="19">
          <cell r="A19">
            <v>4</v>
          </cell>
          <cell r="B19" t="str">
            <v>Врач</v>
          </cell>
          <cell r="C19" t="str">
            <v>Аслан</v>
          </cell>
        </row>
        <row r="20">
          <cell r="A20">
            <v>5</v>
          </cell>
          <cell r="B20" t="str">
            <v>Врач</v>
          </cell>
          <cell r="C20" t="str">
            <v xml:space="preserve">Камысбаева </v>
          </cell>
        </row>
        <row r="21">
          <cell r="A21">
            <v>6</v>
          </cell>
          <cell r="B21" t="str">
            <v>Врач</v>
          </cell>
          <cell r="C21" t="str">
            <v>Ахметова А</v>
          </cell>
        </row>
        <row r="22">
          <cell r="A22">
            <v>7</v>
          </cell>
          <cell r="B22" t="str">
            <v>Врач</v>
          </cell>
          <cell r="C22" t="str">
            <v>Сарсенбаева Ш.</v>
          </cell>
        </row>
        <row r="23">
          <cell r="A23">
            <v>8</v>
          </cell>
          <cell r="B23" t="str">
            <v>Врач</v>
          </cell>
          <cell r="C23" t="str">
            <v>Таубаев Б.К.</v>
          </cell>
        </row>
        <row r="24">
          <cell r="A24">
            <v>9</v>
          </cell>
          <cell r="B24" t="str">
            <v>Лаборант</v>
          </cell>
          <cell r="C24" t="str">
            <v>Молдагериева Г.</v>
          </cell>
        </row>
        <row r="25">
          <cell r="A25">
            <v>10</v>
          </cell>
          <cell r="B25" t="str">
            <v>Лаборант</v>
          </cell>
          <cell r="C25" t="str">
            <v>Кушекбаева.К.</v>
          </cell>
        </row>
        <row r="26">
          <cell r="A26">
            <v>11</v>
          </cell>
          <cell r="B26" t="str">
            <v>Лаборант</v>
          </cell>
          <cell r="C26" t="str">
            <v>Насырова М</v>
          </cell>
        </row>
        <row r="27">
          <cell r="A27">
            <v>12</v>
          </cell>
          <cell r="B27" t="str">
            <v>Лаборант</v>
          </cell>
          <cell r="C27" t="str">
            <v>Толегенова Г.</v>
          </cell>
        </row>
        <row r="28">
          <cell r="A28">
            <v>13</v>
          </cell>
          <cell r="B28" t="str">
            <v>Лаборант</v>
          </cell>
          <cell r="C28" t="str">
            <v>Альжанова Д.</v>
          </cell>
        </row>
        <row r="29">
          <cell r="A29">
            <v>14</v>
          </cell>
          <cell r="B29" t="str">
            <v>дезинфектор</v>
          </cell>
          <cell r="C29" t="str">
            <v>Жумагалиева Б</v>
          </cell>
        </row>
        <row r="30">
          <cell r="A30">
            <v>15</v>
          </cell>
          <cell r="B30" t="str">
            <v>дезинфектор</v>
          </cell>
          <cell r="C30" t="str">
            <v>Нургужина А.</v>
          </cell>
        </row>
        <row r="31">
          <cell r="A31">
            <v>16</v>
          </cell>
          <cell r="B31" t="str">
            <v>санитарка</v>
          </cell>
          <cell r="C31" t="str">
            <v>Сисенбаева К</v>
          </cell>
        </row>
        <row r="32">
          <cell r="A32">
            <v>17</v>
          </cell>
          <cell r="B32" t="str">
            <v>санитарка</v>
          </cell>
          <cell r="C32" t="str">
            <v xml:space="preserve">Жанабилова </v>
          </cell>
        </row>
        <row r="33">
          <cell r="A33">
            <v>18</v>
          </cell>
          <cell r="B33" t="str">
            <v>санитарка</v>
          </cell>
          <cell r="C33" t="str">
            <v>Саналина Г.</v>
          </cell>
        </row>
        <row r="34">
          <cell r="B34" t="str">
            <v>ИТОГО</v>
          </cell>
        </row>
        <row r="35">
          <cell r="B35" t="str">
            <v>Музей жив.культур, средоварка,виварий</v>
          </cell>
        </row>
        <row r="36">
          <cell r="A36">
            <v>19</v>
          </cell>
          <cell r="B36" t="str">
            <v>Врач</v>
          </cell>
          <cell r="C36" t="str">
            <v>Джанбауова Р</v>
          </cell>
        </row>
        <row r="37">
          <cell r="A37">
            <v>20</v>
          </cell>
          <cell r="B37" t="str">
            <v>Лаборант</v>
          </cell>
          <cell r="C37" t="str">
            <v>Касен Б</v>
          </cell>
        </row>
        <row r="38">
          <cell r="A38">
            <v>21</v>
          </cell>
          <cell r="B38" t="str">
            <v>Лаборант</v>
          </cell>
          <cell r="C38" t="str">
            <v>Сапарова А.</v>
          </cell>
        </row>
        <row r="39">
          <cell r="A39">
            <v>22</v>
          </cell>
          <cell r="B39" t="str">
            <v>дезинфектор</v>
          </cell>
          <cell r="C39" t="str">
            <v>Рахметалина А</v>
          </cell>
        </row>
        <row r="40">
          <cell r="A40">
            <v>23</v>
          </cell>
          <cell r="B40" t="str">
            <v>дезинфектор</v>
          </cell>
          <cell r="C40" t="str">
            <v>Махмутова С.</v>
          </cell>
        </row>
        <row r="41">
          <cell r="B41" t="str">
            <v>ИТОГО</v>
          </cell>
        </row>
        <row r="42">
          <cell r="B42" t="str">
            <v xml:space="preserve">Лаб. Эпизоотологий проф.чумы и др.оои </v>
          </cell>
        </row>
        <row r="43">
          <cell r="A43">
            <v>24</v>
          </cell>
          <cell r="B43" t="str">
            <v>зав.зоопараз.лаб.</v>
          </cell>
          <cell r="C43" t="str">
            <v>Алашбаев М.А.</v>
          </cell>
        </row>
        <row r="44">
          <cell r="A44">
            <v>25</v>
          </cell>
          <cell r="B44" t="str">
            <v>зоолог</v>
          </cell>
          <cell r="C44" t="str">
            <v>Жаймахова А</v>
          </cell>
        </row>
        <row r="45">
          <cell r="A45">
            <v>26</v>
          </cell>
          <cell r="B45" t="str">
            <v>зоолог</v>
          </cell>
          <cell r="C45" t="str">
            <v>Турмагамбетова С.</v>
          </cell>
        </row>
        <row r="46">
          <cell r="A46">
            <v>27</v>
          </cell>
          <cell r="B46" t="str">
            <v>зоолог</v>
          </cell>
          <cell r="C46" t="str">
            <v>Койлыбаев Т</v>
          </cell>
        </row>
        <row r="47">
          <cell r="A47">
            <v>28</v>
          </cell>
          <cell r="B47" t="str">
            <v>зоолог</v>
          </cell>
          <cell r="C47" t="str">
            <v>Сарсенов Е.К.</v>
          </cell>
        </row>
        <row r="48">
          <cell r="A48">
            <v>29</v>
          </cell>
          <cell r="B48" t="str">
            <v>дезинфектор</v>
          </cell>
          <cell r="C48" t="str">
            <v>Кожабеков Н.</v>
          </cell>
        </row>
        <row r="49">
          <cell r="A49">
            <v>30</v>
          </cell>
          <cell r="B49" t="str">
            <v>дезинфектор</v>
          </cell>
          <cell r="C49" t="str">
            <v xml:space="preserve">Тураров Е             </v>
          </cell>
        </row>
        <row r="50">
          <cell r="A50">
            <v>31</v>
          </cell>
          <cell r="B50" t="str">
            <v>дезинфектор</v>
          </cell>
          <cell r="C50" t="str">
            <v>Ургеншбаев С.</v>
          </cell>
        </row>
        <row r="51">
          <cell r="A51">
            <v>32</v>
          </cell>
          <cell r="B51" t="str">
            <v>дезинфектор</v>
          </cell>
          <cell r="C51" t="str">
            <v>Багыбергенов К</v>
          </cell>
        </row>
        <row r="52">
          <cell r="A52">
            <v>33</v>
          </cell>
          <cell r="B52" t="str">
            <v>дезинфектор</v>
          </cell>
          <cell r="C52" t="str">
            <v>Айтуганов Б</v>
          </cell>
        </row>
        <row r="53">
          <cell r="A53">
            <v>34</v>
          </cell>
          <cell r="B53" t="str">
            <v>дезинфектор</v>
          </cell>
          <cell r="C53" t="str">
            <v>Сагинаев М</v>
          </cell>
        </row>
        <row r="54">
          <cell r="B54" t="str">
            <v>ИТОГО</v>
          </cell>
        </row>
        <row r="55">
          <cell r="B55" t="str">
            <v>Адм.хоз.часть</v>
          </cell>
        </row>
        <row r="56">
          <cell r="A56">
            <v>35</v>
          </cell>
          <cell r="B56" t="str">
            <v>Гл.Бухгалтер</v>
          </cell>
          <cell r="C56" t="str">
            <v>Умарова М.П.</v>
          </cell>
        </row>
        <row r="57">
          <cell r="A57">
            <v>36</v>
          </cell>
          <cell r="B57" t="str">
            <v>Бухгалтер</v>
          </cell>
          <cell r="C57" t="str">
            <v>Жаймахова Н</v>
          </cell>
        </row>
        <row r="58">
          <cell r="A58">
            <v>37</v>
          </cell>
          <cell r="B58" t="str">
            <v>Бухгалтер</v>
          </cell>
          <cell r="C58" t="str">
            <v>Нуржанова А</v>
          </cell>
        </row>
        <row r="59">
          <cell r="A59">
            <v>38</v>
          </cell>
          <cell r="B59" t="str">
            <v>Зам.нач.АХЧ</v>
          </cell>
          <cell r="C59" t="str">
            <v>Фазилова С</v>
          </cell>
        </row>
        <row r="60">
          <cell r="A60">
            <v>39</v>
          </cell>
          <cell r="B60" t="str">
            <v>Экономист</v>
          </cell>
          <cell r="C60" t="str">
            <v>Накибаева М.Ж</v>
          </cell>
        </row>
        <row r="61">
          <cell r="A61">
            <v>40</v>
          </cell>
          <cell r="B61" t="str">
            <v>Юрист.консульт</v>
          </cell>
          <cell r="C61" t="str">
            <v xml:space="preserve">Хабитов </v>
          </cell>
        </row>
        <row r="62">
          <cell r="A62">
            <v>41</v>
          </cell>
          <cell r="B62" t="str">
            <v xml:space="preserve">Менеждер </v>
          </cell>
          <cell r="C62" t="str">
            <v>Мукаш З.</v>
          </cell>
        </row>
        <row r="63">
          <cell r="A63">
            <v>42</v>
          </cell>
          <cell r="B63" t="str">
            <v xml:space="preserve">Секр-рь референт </v>
          </cell>
          <cell r="C63" t="str">
            <v>Елдесова Д.</v>
          </cell>
        </row>
        <row r="64">
          <cell r="A64">
            <v>43</v>
          </cell>
          <cell r="B64" t="str">
            <v>Зав.склад.</v>
          </cell>
          <cell r="C64" t="str">
            <v>Новик Н.И.</v>
          </cell>
        </row>
        <row r="65">
          <cell r="A65">
            <v>44</v>
          </cell>
          <cell r="B65" t="str">
            <v>Инженер ПЭВМ</v>
          </cell>
          <cell r="C65" t="str">
            <v>Уразова</v>
          </cell>
        </row>
        <row r="66">
          <cell r="A66">
            <v>45</v>
          </cell>
          <cell r="B66" t="str">
            <v>О.К.</v>
          </cell>
          <cell r="C66" t="str">
            <v>Шарипова В</v>
          </cell>
        </row>
        <row r="67">
          <cell r="A67">
            <v>46</v>
          </cell>
          <cell r="B67" t="str">
            <v>Механик</v>
          </cell>
          <cell r="C67" t="str">
            <v>Кваша</v>
          </cell>
        </row>
        <row r="68">
          <cell r="A68">
            <v>47</v>
          </cell>
          <cell r="B68" t="str">
            <v>Зав.склад.</v>
          </cell>
          <cell r="C68" t="str">
            <v>Мамбеткулова Г.</v>
          </cell>
        </row>
        <row r="69">
          <cell r="A69">
            <v>48</v>
          </cell>
          <cell r="B69" t="str">
            <v>Ст.водитель</v>
          </cell>
          <cell r="C69" t="str">
            <v>Абдуллин К.К.</v>
          </cell>
        </row>
        <row r="70">
          <cell r="A70">
            <v>49</v>
          </cell>
          <cell r="B70" t="str">
            <v xml:space="preserve">Водитель </v>
          </cell>
          <cell r="C70" t="str">
            <v>Копылов С.</v>
          </cell>
        </row>
        <row r="71">
          <cell r="A71">
            <v>50</v>
          </cell>
          <cell r="B71" t="str">
            <v>водитель</v>
          </cell>
          <cell r="C71" t="str">
            <v>Абетов Р.</v>
          </cell>
        </row>
        <row r="72">
          <cell r="A72">
            <v>51</v>
          </cell>
          <cell r="B72" t="str">
            <v>водитель</v>
          </cell>
          <cell r="C72" t="str">
            <v>Калматаев</v>
          </cell>
        </row>
        <row r="73">
          <cell r="A73">
            <v>52</v>
          </cell>
          <cell r="B73" t="str">
            <v>водитель</v>
          </cell>
          <cell r="C73" t="str">
            <v>Тажибаев Б</v>
          </cell>
        </row>
        <row r="74">
          <cell r="A74">
            <v>53</v>
          </cell>
          <cell r="B74" t="str">
            <v>водитель</v>
          </cell>
          <cell r="C74" t="str">
            <v>Сагинаев К</v>
          </cell>
        </row>
        <row r="75">
          <cell r="A75">
            <v>54</v>
          </cell>
          <cell r="B75" t="str">
            <v>водитель</v>
          </cell>
          <cell r="C75" t="str">
            <v>Рисмагамбетов М.</v>
          </cell>
        </row>
        <row r="76">
          <cell r="A76">
            <v>55</v>
          </cell>
          <cell r="B76" t="str">
            <v>водитель</v>
          </cell>
          <cell r="C76" t="str">
            <v xml:space="preserve">Айтжанов </v>
          </cell>
        </row>
        <row r="77">
          <cell r="A77">
            <v>56</v>
          </cell>
          <cell r="B77" t="str">
            <v>водитель</v>
          </cell>
          <cell r="C77" t="str">
            <v>Онгаров Е</v>
          </cell>
        </row>
        <row r="78">
          <cell r="A78">
            <v>57</v>
          </cell>
          <cell r="B78" t="str">
            <v>водитель</v>
          </cell>
          <cell r="C78" t="str">
            <v>Тлеумбетов А</v>
          </cell>
        </row>
        <row r="79">
          <cell r="A79">
            <v>58</v>
          </cell>
          <cell r="B79" t="str">
            <v xml:space="preserve">Водитель </v>
          </cell>
          <cell r="C79" t="str">
            <v>Абдикалыков</v>
          </cell>
        </row>
        <row r="80">
          <cell r="A80">
            <v>59</v>
          </cell>
          <cell r="B80" t="str">
            <v>Сварщик</v>
          </cell>
          <cell r="C80" t="str">
            <v xml:space="preserve">Коновалов </v>
          </cell>
        </row>
        <row r="81">
          <cell r="A81">
            <v>60</v>
          </cell>
          <cell r="B81" t="str">
            <v>Электрик</v>
          </cell>
          <cell r="C81" t="str">
            <v>Гончаров</v>
          </cell>
        </row>
        <row r="82">
          <cell r="B82" t="str">
            <v>ИТОГО</v>
          </cell>
        </row>
        <row r="83">
          <cell r="B83" t="str">
            <v>Шубарское отд.</v>
          </cell>
        </row>
        <row r="84">
          <cell r="B84" t="str">
            <v>Руководство</v>
          </cell>
        </row>
        <row r="85">
          <cell r="A85">
            <v>61</v>
          </cell>
          <cell r="B85" t="str">
            <v>Врач</v>
          </cell>
          <cell r="C85" t="str">
            <v>Карымсакова</v>
          </cell>
        </row>
        <row r="86">
          <cell r="A86">
            <v>62</v>
          </cell>
          <cell r="B86" t="str">
            <v>Врач</v>
          </cell>
          <cell r="C86" t="str">
            <v>Талипова К.Н.</v>
          </cell>
        </row>
        <row r="87">
          <cell r="B87" t="str">
            <v>ИТОГО</v>
          </cell>
        </row>
        <row r="88">
          <cell r="B88" t="str">
            <v xml:space="preserve">Лаб.Диагностика,проф.чумы и др.оои </v>
          </cell>
        </row>
        <row r="89">
          <cell r="A89">
            <v>63</v>
          </cell>
          <cell r="B89" t="str">
            <v>Лаборант</v>
          </cell>
          <cell r="C89" t="str">
            <v>Бисалиева А</v>
          </cell>
        </row>
        <row r="90">
          <cell r="A90">
            <v>64</v>
          </cell>
          <cell r="B90" t="str">
            <v>Лаборант</v>
          </cell>
          <cell r="C90" t="str">
            <v>Утарбаева Г.</v>
          </cell>
        </row>
        <row r="91">
          <cell r="A91">
            <v>65</v>
          </cell>
          <cell r="B91" t="str">
            <v>Лаборант</v>
          </cell>
          <cell r="C91" t="str">
            <v>Амантурлина Ш.</v>
          </cell>
        </row>
        <row r="92">
          <cell r="A92">
            <v>66</v>
          </cell>
          <cell r="B92" t="str">
            <v>Лаборант</v>
          </cell>
          <cell r="C92" t="str">
            <v>Шаймова Ж.</v>
          </cell>
        </row>
        <row r="93">
          <cell r="A93">
            <v>67</v>
          </cell>
          <cell r="B93" t="str">
            <v>дезинфектор</v>
          </cell>
          <cell r="C93" t="str">
            <v>Мусирова С.</v>
          </cell>
        </row>
        <row r="94">
          <cell r="A94">
            <v>68</v>
          </cell>
          <cell r="B94" t="str">
            <v>дезинфектор</v>
          </cell>
          <cell r="C94" t="str">
            <v>Кускулакова</v>
          </cell>
        </row>
        <row r="95">
          <cell r="A95">
            <v>69</v>
          </cell>
          <cell r="B95" t="str">
            <v>дезинфектор</v>
          </cell>
          <cell r="C95" t="str">
            <v>Даукенов Н.</v>
          </cell>
        </row>
        <row r="96">
          <cell r="A96">
            <v>70</v>
          </cell>
          <cell r="B96" t="str">
            <v>санитарка</v>
          </cell>
          <cell r="C96" t="str">
            <v>Жаманкулова Б</v>
          </cell>
        </row>
        <row r="97">
          <cell r="A97">
            <v>71</v>
          </cell>
          <cell r="B97" t="str">
            <v>санитарка</v>
          </cell>
          <cell r="C97" t="str">
            <v>Арызбаганбетова Н.</v>
          </cell>
        </row>
        <row r="98">
          <cell r="B98" t="str">
            <v>ИТОГО</v>
          </cell>
        </row>
        <row r="99">
          <cell r="B99" t="str">
            <v xml:space="preserve">Лаб. Эпизоотологий проф.чумы и др.оои </v>
          </cell>
        </row>
        <row r="100">
          <cell r="A100">
            <v>72</v>
          </cell>
          <cell r="B100" t="str">
            <v>зоолог</v>
          </cell>
          <cell r="C100" t="str">
            <v>Махмутова У.</v>
          </cell>
        </row>
        <row r="101">
          <cell r="A101">
            <v>73</v>
          </cell>
          <cell r="B101" t="str">
            <v>зоолог</v>
          </cell>
          <cell r="C101" t="str">
            <v>Бижанова Ш.</v>
          </cell>
        </row>
        <row r="102">
          <cell r="A102">
            <v>74</v>
          </cell>
          <cell r="B102" t="str">
            <v>дезинфектор</v>
          </cell>
          <cell r="C102" t="str">
            <v>Рысмаганбетов Ж</v>
          </cell>
        </row>
        <row r="103">
          <cell r="A103">
            <v>75</v>
          </cell>
          <cell r="B103" t="str">
            <v>дезинфектор</v>
          </cell>
          <cell r="C103" t="str">
            <v>Сатканов С.</v>
          </cell>
        </row>
        <row r="104">
          <cell r="A104">
            <v>76</v>
          </cell>
          <cell r="B104" t="str">
            <v>дезинфектор</v>
          </cell>
          <cell r="C104" t="str">
            <v>Акшабаев  Е.</v>
          </cell>
        </row>
        <row r="105">
          <cell r="A105">
            <v>77</v>
          </cell>
          <cell r="B105" t="str">
            <v>дезинфектор</v>
          </cell>
          <cell r="C105" t="str">
            <v>Курмашев Ж.</v>
          </cell>
        </row>
        <row r="106">
          <cell r="A106">
            <v>78</v>
          </cell>
          <cell r="B106" t="str">
            <v>дезинфектор</v>
          </cell>
          <cell r="C106" t="str">
            <v>Аскаров</v>
          </cell>
        </row>
        <row r="107">
          <cell r="A107">
            <v>79</v>
          </cell>
          <cell r="B107" t="str">
            <v>дезинфектор</v>
          </cell>
          <cell r="C107" t="str">
            <v>Таубаев О.</v>
          </cell>
        </row>
        <row r="108">
          <cell r="A108">
            <v>80</v>
          </cell>
          <cell r="B108" t="str">
            <v>дезинфектор</v>
          </cell>
          <cell r="C108" t="str">
            <v>Доржан К.</v>
          </cell>
        </row>
        <row r="109">
          <cell r="B109" t="str">
            <v>ИТОГО</v>
          </cell>
        </row>
        <row r="110">
          <cell r="B110" t="str">
            <v>хоз.часть</v>
          </cell>
        </row>
        <row r="111">
          <cell r="A111">
            <v>81</v>
          </cell>
          <cell r="B111" t="str">
            <v>Зав.склад.</v>
          </cell>
          <cell r="C111" t="str">
            <v>Изболаева Д.</v>
          </cell>
        </row>
        <row r="112">
          <cell r="A112">
            <v>82</v>
          </cell>
          <cell r="B112" t="str">
            <v>водитель</v>
          </cell>
          <cell r="C112" t="str">
            <v>Иманкулов Б</v>
          </cell>
        </row>
        <row r="113">
          <cell r="A113">
            <v>83</v>
          </cell>
          <cell r="B113" t="str">
            <v>водитель</v>
          </cell>
          <cell r="C113" t="str">
            <v>Утепбергенов Ш</v>
          </cell>
        </row>
        <row r="114">
          <cell r="A114">
            <v>84</v>
          </cell>
          <cell r="B114" t="str">
            <v>водитель</v>
          </cell>
          <cell r="C114" t="str">
            <v>Бугибаев У.</v>
          </cell>
        </row>
        <row r="115">
          <cell r="A115">
            <v>85</v>
          </cell>
          <cell r="B115" t="str">
            <v>водитель</v>
          </cell>
          <cell r="C115" t="str">
            <v>Жиенбаев К.</v>
          </cell>
        </row>
        <row r="116">
          <cell r="A116">
            <v>86</v>
          </cell>
          <cell r="B116" t="str">
            <v xml:space="preserve">Водитель </v>
          </cell>
          <cell r="C116" t="str">
            <v>Тогаев</v>
          </cell>
        </row>
        <row r="117">
          <cell r="A117">
            <v>87</v>
          </cell>
          <cell r="B117" t="str">
            <v>Сторож</v>
          </cell>
          <cell r="C117" t="str">
            <v>Каймакова  А</v>
          </cell>
        </row>
        <row r="118">
          <cell r="B118" t="str">
            <v>ИТОГО</v>
          </cell>
        </row>
        <row r="119">
          <cell r="B119" t="str">
            <v>Уилское ПЧ отд.</v>
          </cell>
        </row>
        <row r="120">
          <cell r="B120" t="str">
            <v>Руководство</v>
          </cell>
        </row>
        <row r="121">
          <cell r="A121">
            <v>88</v>
          </cell>
          <cell r="B121" t="str">
            <v>Врач</v>
          </cell>
          <cell r="C121" t="str">
            <v>Танкеев Д</v>
          </cell>
        </row>
        <row r="122">
          <cell r="B122" t="str">
            <v xml:space="preserve">Лаб.Диагностика,проф.чумы и др.оои </v>
          </cell>
        </row>
        <row r="123">
          <cell r="A123">
            <v>89</v>
          </cell>
          <cell r="B123" t="str">
            <v>Врач</v>
          </cell>
          <cell r="C123" t="str">
            <v>Утепбергенова А.</v>
          </cell>
        </row>
        <row r="124">
          <cell r="A124">
            <v>90</v>
          </cell>
          <cell r="B124" t="str">
            <v>Лаборант</v>
          </cell>
          <cell r="C124" t="str">
            <v>Рахимова</v>
          </cell>
        </row>
        <row r="125">
          <cell r="A125">
            <v>91</v>
          </cell>
          <cell r="B125" t="str">
            <v>Лаборант</v>
          </cell>
          <cell r="C125" t="str">
            <v>Калжанова М</v>
          </cell>
        </row>
        <row r="126">
          <cell r="A126">
            <v>92</v>
          </cell>
          <cell r="B126" t="str">
            <v>Лаборант</v>
          </cell>
          <cell r="C126" t="str">
            <v>Досниязова Г.</v>
          </cell>
        </row>
        <row r="127">
          <cell r="A127">
            <v>93</v>
          </cell>
          <cell r="B127" t="str">
            <v>дезинфектор</v>
          </cell>
          <cell r="C127" t="str">
            <v>Койбагаров А</v>
          </cell>
        </row>
        <row r="128">
          <cell r="A128">
            <v>94</v>
          </cell>
          <cell r="B128" t="str">
            <v>санитарка</v>
          </cell>
          <cell r="C128" t="str">
            <v>Айдарова В</v>
          </cell>
        </row>
        <row r="129">
          <cell r="B129" t="str">
            <v>ИТОГО</v>
          </cell>
        </row>
        <row r="130">
          <cell r="B130" t="str">
            <v xml:space="preserve">Лаб. Эпизоотологий проф.чумы и др.оои </v>
          </cell>
        </row>
        <row r="131">
          <cell r="A131">
            <v>95</v>
          </cell>
          <cell r="B131" t="str">
            <v>зоолог</v>
          </cell>
          <cell r="C131" t="str">
            <v>Атыраубаев А</v>
          </cell>
        </row>
        <row r="132">
          <cell r="A132">
            <v>96</v>
          </cell>
          <cell r="B132" t="str">
            <v>зоолог</v>
          </cell>
          <cell r="C132" t="str">
            <v>Жайлыбаев О</v>
          </cell>
        </row>
        <row r="133">
          <cell r="A133">
            <v>97</v>
          </cell>
          <cell r="B133" t="str">
            <v>дезинфектор</v>
          </cell>
          <cell r="C133" t="str">
            <v>Дабылов А</v>
          </cell>
        </row>
        <row r="134">
          <cell r="A134">
            <v>98</v>
          </cell>
          <cell r="B134" t="str">
            <v>дезинфектор</v>
          </cell>
          <cell r="C134" t="str">
            <v>Сагындыков Т</v>
          </cell>
        </row>
        <row r="135">
          <cell r="A135">
            <v>99</v>
          </cell>
          <cell r="B135" t="str">
            <v>дезинфектор</v>
          </cell>
          <cell r="C135" t="str">
            <v>Жумбергенов А</v>
          </cell>
        </row>
        <row r="136">
          <cell r="A136">
            <v>100</v>
          </cell>
          <cell r="B136" t="str">
            <v>дезинфектор</v>
          </cell>
          <cell r="C136" t="str">
            <v>Тогызбаев Б</v>
          </cell>
        </row>
        <row r="137">
          <cell r="A137">
            <v>101</v>
          </cell>
          <cell r="B137" t="str">
            <v>дезинфектор</v>
          </cell>
          <cell r="C137" t="str">
            <v>Бекетаев Т</v>
          </cell>
        </row>
        <row r="138">
          <cell r="B138" t="str">
            <v>ИТОГО</v>
          </cell>
        </row>
        <row r="139">
          <cell r="B139" t="str">
            <v>хоз.часть</v>
          </cell>
        </row>
        <row r="140">
          <cell r="A140">
            <v>102</v>
          </cell>
          <cell r="B140" t="str">
            <v>Зав.склад.</v>
          </cell>
          <cell r="C140" t="str">
            <v xml:space="preserve">Идрисова </v>
          </cell>
        </row>
        <row r="141">
          <cell r="A141">
            <v>103</v>
          </cell>
          <cell r="B141" t="str">
            <v>водитель</v>
          </cell>
          <cell r="C141" t="str">
            <v>Демеугалиев Н</v>
          </cell>
        </row>
        <row r="142">
          <cell r="A142">
            <v>104</v>
          </cell>
          <cell r="B142" t="str">
            <v>водитель</v>
          </cell>
          <cell r="C142" t="str">
            <v>Енсегенов М</v>
          </cell>
        </row>
        <row r="143">
          <cell r="B143" t="str">
            <v>ИТОГО</v>
          </cell>
        </row>
        <row r="144">
          <cell r="B144" t="str">
            <v>Всего</v>
          </cell>
        </row>
        <row r="145">
          <cell r="B145" t="str">
            <v>Руководитель  государственного учреждения</v>
          </cell>
        </row>
        <row r="146">
          <cell r="B146" t="str">
            <v>Главный бухгалтер (нач.ФЭО)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0"/>
  </sheetPr>
  <dimension ref="A3:J56"/>
  <sheetViews>
    <sheetView zoomScaleNormal="100" zoomScaleSheetLayoutView="100" workbookViewId="0">
      <selection activeCell="U35" sqref="U35"/>
    </sheetView>
  </sheetViews>
  <sheetFormatPr defaultColWidth="9.140625" defaultRowHeight="12.75"/>
  <cols>
    <col min="1" max="1" width="4.42578125" style="88" customWidth="1"/>
    <col min="2" max="2" width="29.140625" style="88" customWidth="1"/>
    <col min="3" max="3" width="11.28515625" style="88" customWidth="1"/>
    <col min="4" max="4" width="12" style="88" customWidth="1"/>
    <col min="5" max="5" width="13.42578125" style="104" customWidth="1"/>
    <col min="6" max="6" width="10.42578125" style="104" hidden="1" customWidth="1"/>
    <col min="7" max="7" width="11.85546875" style="88" customWidth="1"/>
    <col min="8" max="8" width="10.28515625" style="76" customWidth="1"/>
    <col min="9" max="9" width="13.140625" style="88" customWidth="1"/>
    <col min="10" max="16384" width="9.140625" style="88"/>
  </cols>
  <sheetData>
    <row r="3" spans="1:10" ht="15" customHeight="1">
      <c r="B3" s="317" t="s">
        <v>28</v>
      </c>
      <c r="C3" s="317"/>
      <c r="D3" s="317"/>
      <c r="E3" s="317"/>
      <c r="F3" s="317"/>
      <c r="G3" s="317"/>
      <c r="H3" s="126"/>
    </row>
    <row r="4" spans="1:10" ht="15" customHeight="1">
      <c r="B4" s="318" t="s">
        <v>37</v>
      </c>
      <c r="C4" s="318"/>
      <c r="D4" s="318"/>
      <c r="E4" s="318"/>
      <c r="F4" s="318"/>
      <c r="G4" s="318"/>
      <c r="H4" s="117"/>
    </row>
    <row r="5" spans="1:10">
      <c r="B5" s="89"/>
      <c r="C5" s="89"/>
      <c r="D5" s="89"/>
      <c r="E5" s="89"/>
      <c r="F5" s="89"/>
    </row>
    <row r="6" spans="1:10">
      <c r="C6" s="90"/>
      <c r="D6" s="90"/>
      <c r="G6" s="90" t="s">
        <v>0</v>
      </c>
    </row>
    <row r="7" spans="1:10" ht="15.75" customHeight="1">
      <c r="A7" s="319"/>
      <c r="B7" s="319" t="s">
        <v>1</v>
      </c>
      <c r="C7" s="320" t="s">
        <v>35</v>
      </c>
      <c r="D7" s="321" t="s">
        <v>23</v>
      </c>
      <c r="E7" s="320" t="s">
        <v>24</v>
      </c>
      <c r="F7" s="73"/>
      <c r="G7" s="321" t="s">
        <v>25</v>
      </c>
      <c r="H7" s="323"/>
    </row>
    <row r="8" spans="1:10" ht="51.75" customHeight="1">
      <c r="A8" s="319"/>
      <c r="B8" s="319"/>
      <c r="C8" s="320"/>
      <c r="D8" s="322"/>
      <c r="E8" s="320"/>
      <c r="F8" s="73" t="s">
        <v>23</v>
      </c>
      <c r="G8" s="322"/>
      <c r="H8" s="323"/>
    </row>
    <row r="9" spans="1:10" s="95" customFormat="1">
      <c r="A9" s="74">
        <v>1</v>
      </c>
      <c r="B9" s="84" t="s">
        <v>2</v>
      </c>
      <c r="C9" s="93">
        <v>5928</v>
      </c>
      <c r="D9" s="75"/>
      <c r="E9" s="75">
        <v>0</v>
      </c>
      <c r="F9" s="75"/>
      <c r="G9" s="75">
        <f>C9-E9</f>
        <v>5928</v>
      </c>
      <c r="H9" s="69"/>
    </row>
    <row r="10" spans="1:10" s="95" customFormat="1">
      <c r="A10" s="74">
        <v>2</v>
      </c>
      <c r="B10" s="96" t="s">
        <v>3</v>
      </c>
      <c r="C10" s="93">
        <f>C13+C14+C15+C16+C18+C19+C20+C21</f>
        <v>5928</v>
      </c>
      <c r="D10" s="75"/>
      <c r="E10" s="75">
        <f>E13+E14+E15+E16+E18+E19+E21+E20</f>
        <v>0</v>
      </c>
      <c r="F10" s="75">
        <f>F13+F14+F15+F16+F18+F19+F21+F20</f>
        <v>0</v>
      </c>
      <c r="G10" s="75">
        <f t="shared" ref="G10:G20" si="0">C10-E10</f>
        <v>5928</v>
      </c>
      <c r="H10" s="71"/>
      <c r="I10" s="94"/>
    </row>
    <row r="11" spans="1:10">
      <c r="A11" s="74">
        <v>3</v>
      </c>
      <c r="B11" s="97" t="s">
        <v>4</v>
      </c>
      <c r="C11" s="64">
        <f>C9-C10</f>
        <v>0</v>
      </c>
      <c r="D11" s="64"/>
      <c r="E11" s="81">
        <f>E9-E10</f>
        <v>0</v>
      </c>
      <c r="F11" s="81"/>
      <c r="G11" s="75"/>
      <c r="H11" s="315"/>
    </row>
    <row r="12" spans="1:10" ht="12.75" customHeight="1">
      <c r="A12" s="84" t="s">
        <v>5</v>
      </c>
      <c r="B12" s="84"/>
      <c r="C12" s="77"/>
      <c r="D12" s="77"/>
      <c r="E12" s="99"/>
      <c r="F12" s="99"/>
      <c r="G12" s="75"/>
      <c r="H12" s="315"/>
      <c r="I12" s="78"/>
      <c r="J12" s="76"/>
    </row>
    <row r="13" spans="1:10" ht="19.5" customHeight="1">
      <c r="A13" s="79" t="s">
        <v>17</v>
      </c>
      <c r="B13" s="132" t="s">
        <v>6</v>
      </c>
      <c r="C13" s="27">
        <v>4955</v>
      </c>
      <c r="D13" s="27"/>
      <c r="E13" s="27"/>
      <c r="F13" s="27"/>
      <c r="G13" s="30">
        <f t="shared" si="0"/>
        <v>4955</v>
      </c>
      <c r="H13" s="82"/>
      <c r="I13" s="49"/>
      <c r="J13" s="49"/>
    </row>
    <row r="14" spans="1:10" ht="15">
      <c r="A14" s="79" t="s">
        <v>21</v>
      </c>
      <c r="B14" s="132" t="s">
        <v>7</v>
      </c>
      <c r="C14" s="27">
        <v>267.60000000000002</v>
      </c>
      <c r="D14" s="27"/>
      <c r="E14" s="27"/>
      <c r="F14" s="27"/>
      <c r="G14" s="30">
        <f t="shared" si="0"/>
        <v>267.60000000000002</v>
      </c>
      <c r="H14" s="83"/>
      <c r="I14" s="82"/>
      <c r="J14" s="76"/>
    </row>
    <row r="15" spans="1:10" ht="15">
      <c r="A15" s="79" t="s">
        <v>22</v>
      </c>
      <c r="B15" s="132" t="s">
        <v>8</v>
      </c>
      <c r="C15" s="27">
        <v>223</v>
      </c>
      <c r="D15" s="27"/>
      <c r="E15" s="27"/>
      <c r="F15" s="27"/>
      <c r="G15" s="30">
        <f t="shared" si="0"/>
        <v>223</v>
      </c>
      <c r="H15" s="83"/>
      <c r="I15" s="82"/>
      <c r="J15" s="76"/>
    </row>
    <row r="16" spans="1:10" ht="15">
      <c r="A16" s="79" t="s">
        <v>15</v>
      </c>
      <c r="B16" s="132" t="s">
        <v>14</v>
      </c>
      <c r="C16" s="27">
        <v>428</v>
      </c>
      <c r="D16" s="27"/>
      <c r="E16" s="27"/>
      <c r="F16" s="27"/>
      <c r="G16" s="30">
        <f t="shared" si="0"/>
        <v>428</v>
      </c>
      <c r="H16" s="83"/>
      <c r="I16" s="82"/>
      <c r="J16" s="76"/>
    </row>
    <row r="17" spans="1:10" ht="18" customHeight="1">
      <c r="A17" s="84" t="s">
        <v>9</v>
      </c>
      <c r="B17" s="132"/>
      <c r="C17" s="27"/>
      <c r="D17" s="115"/>
      <c r="E17" s="27"/>
      <c r="F17" s="27"/>
      <c r="G17" s="127"/>
      <c r="H17" s="85"/>
      <c r="I17" s="86"/>
      <c r="J17" s="76"/>
    </row>
    <row r="18" spans="1:10" ht="18" customHeight="1">
      <c r="A18" s="79" t="s">
        <v>16</v>
      </c>
      <c r="B18" s="136" t="s">
        <v>10</v>
      </c>
      <c r="C18" s="28">
        <v>0</v>
      </c>
      <c r="D18" s="27"/>
      <c r="E18" s="27"/>
      <c r="F18" s="28"/>
      <c r="G18" s="30">
        <f t="shared" si="0"/>
        <v>0</v>
      </c>
      <c r="H18" s="103"/>
    </row>
    <row r="19" spans="1:10" ht="32.25" customHeight="1">
      <c r="A19" s="79" t="s">
        <v>19</v>
      </c>
      <c r="B19" s="133" t="s">
        <v>13</v>
      </c>
      <c r="C19" s="28">
        <v>0</v>
      </c>
      <c r="D19" s="27"/>
      <c r="E19" s="27"/>
      <c r="F19" s="28"/>
      <c r="G19" s="30">
        <f>C19-E19</f>
        <v>0</v>
      </c>
      <c r="H19" s="103"/>
    </row>
    <row r="20" spans="1:10" ht="35.25" customHeight="1">
      <c r="A20" s="79" t="s">
        <v>20</v>
      </c>
      <c r="B20" s="133" t="s">
        <v>11</v>
      </c>
      <c r="C20" s="28">
        <v>0</v>
      </c>
      <c r="D20" s="27"/>
      <c r="E20" s="27"/>
      <c r="F20" s="28"/>
      <c r="G20" s="30">
        <f t="shared" si="0"/>
        <v>0</v>
      </c>
      <c r="H20" s="103"/>
    </row>
    <row r="21" spans="1:10" ht="20.25" customHeight="1">
      <c r="A21" s="79" t="s">
        <v>18</v>
      </c>
      <c r="B21" s="132" t="s">
        <v>12</v>
      </c>
      <c r="C21" s="28">
        <v>54.4</v>
      </c>
      <c r="D21" s="27"/>
      <c r="E21" s="27"/>
      <c r="F21" s="27"/>
      <c r="G21" s="30">
        <f>C21-E21</f>
        <v>54.4</v>
      </c>
      <c r="H21" s="103"/>
    </row>
    <row r="22" spans="1:10" ht="15">
      <c r="B22" s="110"/>
      <c r="H22" s="83"/>
    </row>
    <row r="23" spans="1:10" ht="15">
      <c r="B23" s="110"/>
      <c r="C23" s="110"/>
      <c r="D23" s="110"/>
      <c r="E23" s="138"/>
    </row>
    <row r="24" spans="1:10" ht="17.25" customHeight="1">
      <c r="B24" s="316"/>
      <c r="C24" s="316"/>
      <c r="D24" s="316"/>
      <c r="E24" s="316"/>
      <c r="F24" s="316"/>
      <c r="G24" s="316"/>
    </row>
    <row r="25" spans="1:10" ht="15">
      <c r="B25" s="110"/>
      <c r="C25" s="110"/>
      <c r="D25" s="110"/>
    </row>
    <row r="26" spans="1:10" ht="15">
      <c r="B26" s="110" t="s">
        <v>33</v>
      </c>
      <c r="C26" s="110"/>
      <c r="D26" s="110"/>
    </row>
    <row r="27" spans="1:10" ht="15">
      <c r="B27" s="110"/>
      <c r="C27" s="110"/>
      <c r="D27" s="110"/>
    </row>
    <row r="28" spans="1:10" ht="15">
      <c r="B28" s="110"/>
      <c r="C28" s="110"/>
      <c r="D28" s="110"/>
    </row>
    <row r="29" spans="1:10" ht="15">
      <c r="B29" s="110"/>
      <c r="C29" s="110"/>
      <c r="D29" s="110"/>
    </row>
    <row r="30" spans="1:10" ht="15">
      <c r="B30" s="110"/>
      <c r="C30" s="110"/>
      <c r="D30" s="110"/>
    </row>
    <row r="31" spans="1:10" ht="15">
      <c r="B31" s="110"/>
      <c r="C31" s="110"/>
      <c r="D31" s="110"/>
    </row>
    <row r="32" spans="1:10" ht="13.5" customHeight="1">
      <c r="B32" s="110"/>
      <c r="C32" s="110"/>
      <c r="D32" s="110"/>
    </row>
    <row r="34" spans="1:8">
      <c r="A34" s="76"/>
      <c r="B34" s="76"/>
      <c r="C34" s="76"/>
      <c r="D34" s="76"/>
      <c r="E34" s="91"/>
      <c r="F34" s="91"/>
      <c r="G34" s="76"/>
    </row>
    <row r="35" spans="1:8">
      <c r="A35" s="76"/>
      <c r="B35" s="76"/>
      <c r="C35" s="76"/>
      <c r="D35" s="76"/>
      <c r="E35" s="91"/>
      <c r="F35" s="91"/>
      <c r="G35" s="76"/>
    </row>
    <row r="36" spans="1:8">
      <c r="A36" s="76"/>
      <c r="B36" s="76"/>
      <c r="C36" s="76"/>
      <c r="D36" s="76"/>
      <c r="E36" s="91"/>
      <c r="F36" s="91"/>
      <c r="G36" s="76"/>
    </row>
    <row r="37" spans="1:8">
      <c r="A37" s="323"/>
      <c r="B37" s="323"/>
      <c r="C37" s="324"/>
      <c r="D37" s="92"/>
      <c r="E37" s="324"/>
      <c r="F37" s="92"/>
      <c r="G37" s="92"/>
      <c r="H37" s="92"/>
    </row>
    <row r="38" spans="1:8" ht="37.5" customHeight="1">
      <c r="A38" s="323"/>
      <c r="B38" s="323"/>
      <c r="C38" s="324"/>
      <c r="D38" s="92"/>
      <c r="E38" s="324"/>
      <c r="F38" s="92"/>
      <c r="G38" s="92"/>
      <c r="H38" s="92"/>
    </row>
    <row r="39" spans="1:8">
      <c r="A39" s="105"/>
      <c r="B39" s="102"/>
      <c r="C39" s="98"/>
      <c r="D39" s="92"/>
      <c r="E39" s="92"/>
      <c r="F39" s="92"/>
      <c r="G39" s="69"/>
      <c r="H39" s="69"/>
    </row>
    <row r="40" spans="1:8">
      <c r="A40" s="105"/>
      <c r="B40" s="100"/>
      <c r="C40" s="98"/>
      <c r="D40" s="98"/>
      <c r="E40" s="98"/>
      <c r="F40" s="98"/>
      <c r="G40" s="71"/>
      <c r="H40" s="71"/>
    </row>
    <row r="41" spans="1:8">
      <c r="A41" s="91"/>
      <c r="B41" s="106"/>
      <c r="C41" s="92"/>
      <c r="D41" s="98"/>
      <c r="E41" s="98"/>
      <c r="F41" s="98"/>
      <c r="G41" s="98"/>
      <c r="H41" s="98"/>
    </row>
    <row r="42" spans="1:8" ht="12.75" customHeight="1">
      <c r="A42" s="314"/>
      <c r="B42" s="314"/>
      <c r="C42" s="314"/>
      <c r="D42" s="314"/>
      <c r="E42" s="314"/>
      <c r="F42" s="314"/>
      <c r="G42" s="314"/>
      <c r="H42" s="100"/>
    </row>
    <row r="43" spans="1:8">
      <c r="A43" s="76"/>
      <c r="B43" s="76"/>
      <c r="C43" s="91"/>
      <c r="D43" s="135"/>
      <c r="E43" s="135"/>
      <c r="F43" s="135"/>
      <c r="G43" s="82"/>
      <c r="H43" s="82"/>
    </row>
    <row r="44" spans="1:8">
      <c r="A44" s="76"/>
      <c r="B44" s="76"/>
      <c r="C44" s="91"/>
      <c r="D44" s="135"/>
      <c r="E44" s="135"/>
      <c r="F44" s="135"/>
      <c r="G44" s="82"/>
      <c r="H44" s="82"/>
    </row>
    <row r="45" spans="1:8">
      <c r="A45" s="76"/>
      <c r="B45" s="76"/>
      <c r="C45" s="91"/>
      <c r="D45" s="135"/>
      <c r="E45" s="107"/>
      <c r="F45" s="107"/>
      <c r="G45" s="82"/>
      <c r="H45" s="82"/>
    </row>
    <row r="46" spans="1:8">
      <c r="A46" s="76"/>
      <c r="B46" s="76"/>
      <c r="C46" s="91"/>
      <c r="D46" s="135"/>
      <c r="E46" s="107"/>
      <c r="F46" s="107"/>
      <c r="G46" s="82"/>
      <c r="H46" s="82"/>
    </row>
    <row r="47" spans="1:8">
      <c r="A47" s="76"/>
      <c r="B47" s="76"/>
      <c r="C47" s="91"/>
      <c r="D47" s="135"/>
      <c r="E47" s="107"/>
      <c r="F47" s="107"/>
      <c r="G47" s="82"/>
      <c r="H47" s="82"/>
    </row>
    <row r="48" spans="1:8">
      <c r="A48" s="76"/>
      <c r="B48" s="76"/>
      <c r="C48" s="82"/>
      <c r="D48" s="135"/>
      <c r="E48" s="107"/>
      <c r="F48" s="107"/>
      <c r="G48" s="82"/>
      <c r="H48" s="82"/>
    </row>
    <row r="49" spans="1:8">
      <c r="A49" s="76"/>
      <c r="B49" s="76"/>
      <c r="C49" s="91"/>
      <c r="D49" s="135"/>
      <c r="E49" s="107"/>
      <c r="F49" s="107"/>
      <c r="G49" s="82"/>
      <c r="H49" s="82"/>
    </row>
    <row r="50" spans="1:8">
      <c r="A50" s="76"/>
      <c r="B50" s="76"/>
      <c r="C50" s="91"/>
      <c r="D50" s="135"/>
      <c r="E50" s="108"/>
      <c r="F50" s="108"/>
      <c r="G50" s="82"/>
      <c r="H50" s="82"/>
    </row>
    <row r="51" spans="1:8">
      <c r="A51" s="76"/>
      <c r="B51" s="76"/>
      <c r="C51" s="91"/>
      <c r="D51" s="135"/>
      <c r="E51" s="108"/>
      <c r="F51" s="108"/>
      <c r="G51" s="82"/>
      <c r="H51" s="82"/>
    </row>
    <row r="52" spans="1:8">
      <c r="A52" s="76"/>
      <c r="B52" s="76"/>
      <c r="C52" s="91"/>
      <c r="D52" s="135"/>
      <c r="E52" s="107"/>
      <c r="F52" s="107"/>
      <c r="G52" s="82"/>
      <c r="H52" s="82"/>
    </row>
    <row r="53" spans="1:8">
      <c r="A53" s="76"/>
      <c r="B53" s="76"/>
      <c r="C53" s="76"/>
      <c r="D53" s="76"/>
      <c r="E53" s="91"/>
      <c r="F53" s="91"/>
      <c r="G53" s="76"/>
    </row>
    <row r="54" spans="1:8">
      <c r="A54" s="76"/>
      <c r="B54" s="76"/>
      <c r="C54" s="76"/>
      <c r="D54" s="76"/>
      <c r="E54" s="91"/>
      <c r="F54" s="91"/>
      <c r="G54" s="76"/>
    </row>
    <row r="55" spans="1:8">
      <c r="A55" s="76"/>
      <c r="B55" s="76"/>
      <c r="C55" s="76"/>
      <c r="D55" s="76"/>
      <c r="E55" s="91"/>
      <c r="F55" s="91"/>
      <c r="G55" s="76"/>
    </row>
    <row r="56" spans="1:8">
      <c r="A56" s="76"/>
      <c r="B56" s="76"/>
      <c r="C56" s="76"/>
      <c r="D56" s="76"/>
      <c r="E56" s="91"/>
      <c r="F56" s="91"/>
      <c r="G56" s="76"/>
    </row>
  </sheetData>
  <mergeCells count="16">
    <mergeCell ref="A42:G42"/>
    <mergeCell ref="H11:H12"/>
    <mergeCell ref="B24:G24"/>
    <mergeCell ref="B3:G3"/>
    <mergeCell ref="B4:G4"/>
    <mergeCell ref="A7:A8"/>
    <mergeCell ref="B7:B8"/>
    <mergeCell ref="C7:C8"/>
    <mergeCell ref="D7:D8"/>
    <mergeCell ref="E7:E8"/>
    <mergeCell ref="G7:G8"/>
    <mergeCell ref="H7:H8"/>
    <mergeCell ref="A37:A38"/>
    <mergeCell ref="B37:B38"/>
    <mergeCell ref="C37:C38"/>
    <mergeCell ref="E37:E38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L8" sqref="L8"/>
    </sheetView>
  </sheetViews>
  <sheetFormatPr defaultRowHeight="12.75"/>
  <cols>
    <col min="1" max="1" width="25.42578125" customWidth="1"/>
    <col min="2" max="2" width="13.5703125" customWidth="1"/>
    <col min="3" max="3" width="13.85546875" customWidth="1"/>
    <col min="4" max="7" width="13.7109375" customWidth="1"/>
    <col min="8" max="8" width="15.42578125" customWidth="1"/>
  </cols>
  <sheetData>
    <row r="1" spans="1:8" ht="15.75">
      <c r="A1" s="233"/>
      <c r="B1" s="257"/>
      <c r="C1" s="257"/>
      <c r="D1" s="257"/>
      <c r="E1" s="257"/>
      <c r="F1" s="257"/>
      <c r="G1" s="257"/>
      <c r="H1" s="257"/>
    </row>
    <row r="2" spans="1:8" ht="18.75">
      <c r="A2" s="360" t="s">
        <v>159</v>
      </c>
      <c r="B2" s="360"/>
      <c r="C2" s="360"/>
      <c r="D2" s="360"/>
      <c r="E2" s="360"/>
      <c r="F2" s="360"/>
      <c r="G2" s="360"/>
      <c r="H2" s="360"/>
    </row>
    <row r="3" spans="1:8" ht="15.75">
      <c r="A3" s="233"/>
      <c r="B3" s="257"/>
      <c r="C3" s="257"/>
      <c r="D3" s="257"/>
      <c r="E3" s="257"/>
      <c r="F3" s="257"/>
      <c r="G3" s="257"/>
      <c r="H3" s="257"/>
    </row>
    <row r="4" spans="1:8" ht="31.5">
      <c r="A4" s="236" t="s">
        <v>127</v>
      </c>
      <c r="B4" s="292" t="s">
        <v>113</v>
      </c>
      <c r="C4" s="292" t="s">
        <v>114</v>
      </c>
      <c r="D4" s="292" t="s">
        <v>115</v>
      </c>
      <c r="E4" s="292" t="s">
        <v>116</v>
      </c>
      <c r="F4" s="292" t="s">
        <v>117</v>
      </c>
      <c r="G4" s="292" t="s">
        <v>118</v>
      </c>
      <c r="H4" s="248" t="s">
        <v>119</v>
      </c>
    </row>
    <row r="5" spans="1:8" ht="15.75">
      <c r="A5" s="291"/>
      <c r="B5" s="289">
        <f>332.37432*1.12</f>
        <v>372.25923840000007</v>
      </c>
      <c r="C5" s="289">
        <f>(597.6172+108.68079+154.764)*1.12</f>
        <v>964.38942880000013</v>
      </c>
      <c r="D5" s="289"/>
      <c r="E5" s="289">
        <f>80.649*1.12</f>
        <v>90.326880000000003</v>
      </c>
      <c r="F5" s="289">
        <f>306.17243*1.12</f>
        <v>342.91312160000007</v>
      </c>
      <c r="G5" s="289">
        <f>183.69092*1.12</f>
        <v>205.73383040000002</v>
      </c>
      <c r="H5" s="235">
        <f>SUM(B5:G5)</f>
        <v>1975.6224992000002</v>
      </c>
    </row>
    <row r="6" spans="1:8" ht="15.75">
      <c r="A6" s="291"/>
      <c r="B6" s="290"/>
      <c r="C6" s="290"/>
      <c r="D6" s="290"/>
      <c r="E6" s="290"/>
      <c r="F6" s="290"/>
      <c r="G6" s="290"/>
      <c r="H6" s="235">
        <f>SUM(B6:G6)</f>
        <v>0</v>
      </c>
    </row>
    <row r="7" spans="1:8" ht="15.75">
      <c r="A7" s="234"/>
      <c r="B7" s="290"/>
      <c r="C7" s="290"/>
      <c r="D7" s="290"/>
      <c r="E7" s="290"/>
      <c r="F7" s="290"/>
      <c r="G7" s="290"/>
      <c r="H7" s="235">
        <f>SUM(B7:G7)</f>
        <v>0</v>
      </c>
    </row>
    <row r="8" spans="1:8" ht="15.75">
      <c r="A8" s="234"/>
      <c r="B8" s="290"/>
      <c r="C8" s="290"/>
      <c r="D8" s="290"/>
      <c r="E8" s="290"/>
      <c r="F8" s="290"/>
      <c r="G8" s="290"/>
      <c r="H8" s="235">
        <f>SUM(B8:G8)</f>
        <v>0</v>
      </c>
    </row>
    <row r="9" spans="1:8" ht="15.75">
      <c r="A9" s="236" t="s">
        <v>124</v>
      </c>
      <c r="B9" s="266">
        <f t="shared" ref="B9:G9" si="0">B5+B6+B7+B8</f>
        <v>372.25923840000007</v>
      </c>
      <c r="C9" s="266">
        <f t="shared" si="0"/>
        <v>964.38942880000013</v>
      </c>
      <c r="D9" s="266">
        <f t="shared" si="0"/>
        <v>0</v>
      </c>
      <c r="E9" s="266">
        <f t="shared" si="0"/>
        <v>90.326880000000003</v>
      </c>
      <c r="F9" s="266">
        <f t="shared" si="0"/>
        <v>342.91312160000007</v>
      </c>
      <c r="G9" s="266">
        <f t="shared" si="0"/>
        <v>205.73383040000002</v>
      </c>
      <c r="H9" s="266">
        <f>SUM(B9:G9)</f>
        <v>1975.6224992000002</v>
      </c>
    </row>
  </sheetData>
  <mergeCells count="1"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zoomScaleNormal="100" workbookViewId="0">
      <selection activeCell="L8" sqref="L8"/>
    </sheetView>
  </sheetViews>
  <sheetFormatPr defaultColWidth="9.140625" defaultRowHeight="15.75"/>
  <cols>
    <col min="1" max="1" width="29.28515625" style="233" customWidth="1"/>
    <col min="2" max="2" width="14.5703125" style="257" customWidth="1"/>
    <col min="3" max="3" width="13.85546875" style="257" customWidth="1"/>
    <col min="4" max="4" width="14" style="257" customWidth="1"/>
    <col min="5" max="5" width="13.7109375" style="257" customWidth="1"/>
    <col min="6" max="6" width="13.42578125" style="257" customWidth="1"/>
    <col min="7" max="7" width="13.28515625" style="257" customWidth="1"/>
    <col min="8" max="8" width="13.7109375" style="257" customWidth="1"/>
    <col min="9" max="9" width="12" style="267" customWidth="1"/>
    <col min="10" max="16384" width="9.140625" style="257"/>
  </cols>
  <sheetData>
    <row r="2" spans="1:9" ht="42" customHeight="1">
      <c r="A2" s="360" t="s">
        <v>158</v>
      </c>
      <c r="B2" s="360"/>
      <c r="C2" s="360"/>
      <c r="D2" s="360"/>
      <c r="E2" s="360"/>
      <c r="F2" s="360"/>
      <c r="G2" s="360"/>
      <c r="H2" s="360"/>
    </row>
    <row r="4" spans="1:9" ht="31.5">
      <c r="A4" s="236" t="s">
        <v>160</v>
      </c>
      <c r="B4" s="292" t="s">
        <v>113</v>
      </c>
      <c r="C4" s="292" t="s">
        <v>114</v>
      </c>
      <c r="D4" s="292" t="s">
        <v>115</v>
      </c>
      <c r="E4" s="292" t="s">
        <v>116</v>
      </c>
      <c r="F4" s="292" t="s">
        <v>117</v>
      </c>
      <c r="G4" s="292" t="s">
        <v>118</v>
      </c>
      <c r="H4" s="248" t="s">
        <v>119</v>
      </c>
    </row>
    <row r="5" spans="1:9">
      <c r="A5" s="291" t="s">
        <v>133</v>
      </c>
      <c r="B5" s="289">
        <f>2*1672</f>
        <v>3344</v>
      </c>
      <c r="C5" s="289">
        <f>2*1672</f>
        <v>3344</v>
      </c>
      <c r="D5" s="289">
        <f>1*1672</f>
        <v>1672</v>
      </c>
      <c r="E5" s="289">
        <f>2*1672</f>
        <v>3344</v>
      </c>
      <c r="F5" s="289">
        <f>2*1672</f>
        <v>3344</v>
      </c>
      <c r="G5" s="289"/>
      <c r="H5" s="235">
        <f>SUM(B5:G5)</f>
        <v>15048</v>
      </c>
    </row>
    <row r="6" spans="1:9">
      <c r="A6" s="291" t="s">
        <v>134</v>
      </c>
      <c r="B6" s="290">
        <f>300*14</f>
        <v>4200</v>
      </c>
      <c r="C6" s="290">
        <f>100*14</f>
        <v>1400</v>
      </c>
      <c r="D6" s="290"/>
      <c r="E6" s="290"/>
      <c r="F6" s="290"/>
      <c r="G6" s="290"/>
      <c r="H6" s="235">
        <f>SUM(B6:G6)</f>
        <v>5600</v>
      </c>
    </row>
    <row r="7" spans="1:9" ht="31.5">
      <c r="A7" s="234" t="s">
        <v>135</v>
      </c>
      <c r="B7" s="290">
        <f>5*62.4</f>
        <v>312</v>
      </c>
      <c r="C7" s="290">
        <f>2*62.4</f>
        <v>124.8</v>
      </c>
      <c r="D7" s="290"/>
      <c r="E7" s="290"/>
      <c r="F7" s="290">
        <f>10*62.4</f>
        <v>624</v>
      </c>
      <c r="G7" s="290"/>
      <c r="H7" s="235">
        <f>SUM(B7:G7)</f>
        <v>1060.8</v>
      </c>
      <c r="I7" s="267">
        <v>62.4</v>
      </c>
    </row>
    <row r="8" spans="1:9" ht="31.5">
      <c r="A8" s="234" t="s">
        <v>136</v>
      </c>
      <c r="B8" s="290">
        <f>5*87.1</f>
        <v>435.5</v>
      </c>
      <c r="C8" s="290">
        <f>2*87.1</f>
        <v>174.2</v>
      </c>
      <c r="D8" s="290"/>
      <c r="E8" s="290"/>
      <c r="F8" s="290">
        <f>10*87.1</f>
        <v>871</v>
      </c>
      <c r="G8" s="290"/>
      <c r="H8" s="235">
        <f>SUM(B8:G8)</f>
        <v>1480.7</v>
      </c>
      <c r="I8" s="267">
        <v>87.1</v>
      </c>
    </row>
    <row r="9" spans="1:9">
      <c r="A9" s="236" t="s">
        <v>124</v>
      </c>
      <c r="B9" s="266">
        <f t="shared" ref="B9:G9" si="0">B5+B6+B7+B8</f>
        <v>8291.5</v>
      </c>
      <c r="C9" s="266">
        <f t="shared" si="0"/>
        <v>5043</v>
      </c>
      <c r="D9" s="266">
        <f t="shared" si="0"/>
        <v>1672</v>
      </c>
      <c r="E9" s="266">
        <f t="shared" si="0"/>
        <v>3344</v>
      </c>
      <c r="F9" s="266">
        <f t="shared" si="0"/>
        <v>4839</v>
      </c>
      <c r="G9" s="266">
        <f t="shared" si="0"/>
        <v>0</v>
      </c>
      <c r="H9" s="266">
        <f>SUM(B9:G9)</f>
        <v>23189.5</v>
      </c>
    </row>
    <row r="10" spans="1:9">
      <c r="B10" s="257">
        <v>8291.5</v>
      </c>
      <c r="C10" s="257">
        <v>5043</v>
      </c>
      <c r="D10" s="257">
        <v>1672</v>
      </c>
      <c r="E10" s="257">
        <v>3344</v>
      </c>
      <c r="F10" s="257">
        <v>4839</v>
      </c>
      <c r="G10" s="257">
        <v>0</v>
      </c>
    </row>
  </sheetData>
  <mergeCells count="1">
    <mergeCell ref="A2:H2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zoomScaleNormal="100" workbookViewId="0">
      <selection activeCell="L8" sqref="L8"/>
    </sheetView>
  </sheetViews>
  <sheetFormatPr defaultColWidth="9.140625" defaultRowHeight="12.75"/>
  <cols>
    <col min="1" max="2" width="9.140625" style="31"/>
    <col min="3" max="3" width="2.85546875" style="31" customWidth="1"/>
    <col min="4" max="4" width="17.42578125" style="31" customWidth="1"/>
    <col min="5" max="6" width="9.140625" style="31"/>
    <col min="7" max="7" width="32.5703125" style="31" customWidth="1"/>
    <col min="8" max="8" width="29.42578125" style="31" customWidth="1"/>
    <col min="9" max="9" width="15.5703125" style="31" customWidth="1"/>
    <col min="10" max="16384" width="9.140625" style="31"/>
  </cols>
  <sheetData>
    <row r="2" spans="1:9" ht="18.75">
      <c r="A2" s="366" t="s">
        <v>157</v>
      </c>
      <c r="B2" s="366"/>
      <c r="C2" s="366"/>
      <c r="D2" s="366"/>
      <c r="E2" s="366"/>
      <c r="F2" s="366"/>
      <c r="G2" s="366"/>
      <c r="H2" s="366"/>
      <c r="I2" s="366"/>
    </row>
    <row r="5" spans="1:9" ht="31.5">
      <c r="A5" s="363" t="s">
        <v>138</v>
      </c>
      <c r="B5" s="363"/>
      <c r="C5" s="363"/>
      <c r="D5" s="288" t="s">
        <v>139</v>
      </c>
      <c r="E5" s="363" t="s">
        <v>140</v>
      </c>
      <c r="F5" s="363"/>
      <c r="G5" s="363"/>
      <c r="H5" s="288" t="s">
        <v>141</v>
      </c>
      <c r="I5" s="288" t="s">
        <v>142</v>
      </c>
    </row>
    <row r="6" spans="1:9" ht="15.75">
      <c r="A6" s="364" t="s">
        <v>143</v>
      </c>
      <c r="B6" s="364"/>
      <c r="C6" s="364"/>
      <c r="D6" s="364"/>
      <c r="E6" s="364"/>
      <c r="F6" s="364"/>
      <c r="G6" s="364"/>
      <c r="H6" s="364"/>
      <c r="I6" s="283">
        <v>2081041.76</v>
      </c>
    </row>
    <row r="7" spans="1:9" ht="15.75">
      <c r="A7" s="365" t="s">
        <v>118</v>
      </c>
      <c r="B7" s="365"/>
      <c r="C7" s="365"/>
      <c r="D7" s="365"/>
      <c r="E7" s="365"/>
      <c r="F7" s="365"/>
      <c r="G7" s="365"/>
      <c r="H7" s="365"/>
      <c r="I7" s="284">
        <v>202171.2</v>
      </c>
    </row>
    <row r="8" spans="1:9" ht="15.75">
      <c r="A8" s="361" t="s">
        <v>144</v>
      </c>
      <c r="B8" s="361"/>
      <c r="C8" s="361"/>
      <c r="D8" s="285" t="s">
        <v>145</v>
      </c>
      <c r="E8" s="362" t="s">
        <v>146</v>
      </c>
      <c r="F8" s="362"/>
      <c r="G8" s="362"/>
      <c r="H8" s="285" t="s">
        <v>147</v>
      </c>
      <c r="I8" s="286">
        <v>67390.399999999994</v>
      </c>
    </row>
    <row r="9" spans="1:9" ht="15.75">
      <c r="A9" s="361" t="s">
        <v>144</v>
      </c>
      <c r="B9" s="361"/>
      <c r="C9" s="361"/>
      <c r="D9" s="285" t="s">
        <v>145</v>
      </c>
      <c r="E9" s="362" t="s">
        <v>146</v>
      </c>
      <c r="F9" s="362"/>
      <c r="G9" s="362"/>
      <c r="H9" s="285" t="s">
        <v>147</v>
      </c>
      <c r="I9" s="286">
        <v>67390.399999999994</v>
      </c>
    </row>
    <row r="10" spans="1:9" ht="15.75">
      <c r="A10" s="361" t="s">
        <v>144</v>
      </c>
      <c r="B10" s="361"/>
      <c r="C10" s="361"/>
      <c r="D10" s="285" t="s">
        <v>145</v>
      </c>
      <c r="E10" s="362" t="s">
        <v>146</v>
      </c>
      <c r="F10" s="362"/>
      <c r="G10" s="362"/>
      <c r="H10" s="285" t="s">
        <v>147</v>
      </c>
      <c r="I10" s="286">
        <v>67390.399999999994</v>
      </c>
    </row>
    <row r="11" spans="1:9" ht="15.75">
      <c r="A11" s="365" t="s">
        <v>148</v>
      </c>
      <c r="B11" s="365"/>
      <c r="C11" s="365"/>
      <c r="D11" s="365"/>
      <c r="E11" s="365"/>
      <c r="F11" s="365"/>
      <c r="G11" s="365"/>
      <c r="H11" s="365"/>
      <c r="I11" s="284">
        <v>255298.4</v>
      </c>
    </row>
    <row r="12" spans="1:9" ht="31.5">
      <c r="A12" s="361" t="s">
        <v>144</v>
      </c>
      <c r="B12" s="361"/>
      <c r="C12" s="361"/>
      <c r="D12" s="285" t="s">
        <v>145</v>
      </c>
      <c r="E12" s="362" t="s">
        <v>149</v>
      </c>
      <c r="F12" s="362"/>
      <c r="G12" s="362"/>
      <c r="H12" s="285" t="s">
        <v>150</v>
      </c>
      <c r="I12" s="287">
        <v>51059.68</v>
      </c>
    </row>
    <row r="13" spans="1:9" ht="31.5">
      <c r="A13" s="361" t="s">
        <v>144</v>
      </c>
      <c r="B13" s="361"/>
      <c r="C13" s="361"/>
      <c r="D13" s="285" t="s">
        <v>145</v>
      </c>
      <c r="E13" s="362" t="s">
        <v>149</v>
      </c>
      <c r="F13" s="362"/>
      <c r="G13" s="362"/>
      <c r="H13" s="285" t="s">
        <v>150</v>
      </c>
      <c r="I13" s="287">
        <v>51059.68</v>
      </c>
    </row>
    <row r="14" spans="1:9" ht="31.5">
      <c r="A14" s="361" t="s">
        <v>144</v>
      </c>
      <c r="B14" s="361"/>
      <c r="C14" s="361"/>
      <c r="D14" s="285" t="s">
        <v>145</v>
      </c>
      <c r="E14" s="362" t="s">
        <v>149</v>
      </c>
      <c r="F14" s="362"/>
      <c r="G14" s="362"/>
      <c r="H14" s="285" t="s">
        <v>150</v>
      </c>
      <c r="I14" s="287">
        <v>51059.68</v>
      </c>
    </row>
    <row r="15" spans="1:9" ht="31.5">
      <c r="A15" s="361" t="s">
        <v>144</v>
      </c>
      <c r="B15" s="361"/>
      <c r="C15" s="361"/>
      <c r="D15" s="285" t="s">
        <v>145</v>
      </c>
      <c r="E15" s="362" t="s">
        <v>149</v>
      </c>
      <c r="F15" s="362"/>
      <c r="G15" s="362"/>
      <c r="H15" s="285" t="s">
        <v>150</v>
      </c>
      <c r="I15" s="287">
        <v>51059.68</v>
      </c>
    </row>
    <row r="16" spans="1:9" ht="31.5">
      <c r="A16" s="361" t="s">
        <v>144</v>
      </c>
      <c r="B16" s="361"/>
      <c r="C16" s="361"/>
      <c r="D16" s="285" t="s">
        <v>145</v>
      </c>
      <c r="E16" s="362" t="s">
        <v>149</v>
      </c>
      <c r="F16" s="362"/>
      <c r="G16" s="362"/>
      <c r="H16" s="285" t="s">
        <v>150</v>
      </c>
      <c r="I16" s="287">
        <v>51059.68</v>
      </c>
    </row>
    <row r="17" spans="1:9" ht="15.75">
      <c r="A17" s="365" t="s">
        <v>151</v>
      </c>
      <c r="B17" s="365"/>
      <c r="C17" s="365"/>
      <c r="D17" s="365"/>
      <c r="E17" s="365"/>
      <c r="F17" s="365"/>
      <c r="G17" s="365"/>
      <c r="H17" s="365"/>
      <c r="I17" s="283">
        <v>610648.64</v>
      </c>
    </row>
    <row r="18" spans="1:9" ht="31.5">
      <c r="A18" s="361" t="s">
        <v>144</v>
      </c>
      <c r="B18" s="361"/>
      <c r="C18" s="361"/>
      <c r="D18" s="285" t="s">
        <v>145</v>
      </c>
      <c r="E18" s="362" t="s">
        <v>149</v>
      </c>
      <c r="F18" s="362"/>
      <c r="G18" s="362"/>
      <c r="H18" s="285" t="s">
        <v>152</v>
      </c>
      <c r="I18" s="287">
        <v>51059.68</v>
      </c>
    </row>
    <row r="19" spans="1:9" ht="31.5">
      <c r="A19" s="361" t="s">
        <v>144</v>
      </c>
      <c r="B19" s="361"/>
      <c r="C19" s="361"/>
      <c r="D19" s="285" t="s">
        <v>145</v>
      </c>
      <c r="E19" s="362" t="s">
        <v>149</v>
      </c>
      <c r="F19" s="362"/>
      <c r="G19" s="362"/>
      <c r="H19" s="285" t="s">
        <v>152</v>
      </c>
      <c r="I19" s="287">
        <v>51059.68</v>
      </c>
    </row>
    <row r="20" spans="1:9" ht="31.5">
      <c r="A20" s="361" t="s">
        <v>144</v>
      </c>
      <c r="B20" s="361"/>
      <c r="C20" s="361"/>
      <c r="D20" s="285" t="s">
        <v>145</v>
      </c>
      <c r="E20" s="362" t="s">
        <v>149</v>
      </c>
      <c r="F20" s="362"/>
      <c r="G20" s="362"/>
      <c r="H20" s="285" t="s">
        <v>152</v>
      </c>
      <c r="I20" s="287">
        <v>51059.68</v>
      </c>
    </row>
    <row r="21" spans="1:9" ht="31.5">
      <c r="A21" s="361" t="s">
        <v>144</v>
      </c>
      <c r="B21" s="361"/>
      <c r="C21" s="361"/>
      <c r="D21" s="285" t="s">
        <v>145</v>
      </c>
      <c r="E21" s="362" t="s">
        <v>149</v>
      </c>
      <c r="F21" s="362"/>
      <c r="G21" s="362"/>
      <c r="H21" s="285" t="s">
        <v>152</v>
      </c>
      <c r="I21" s="287">
        <v>51059.68</v>
      </c>
    </row>
    <row r="22" spans="1:9" ht="31.5">
      <c r="A22" s="361" t="s">
        <v>144</v>
      </c>
      <c r="B22" s="361"/>
      <c r="C22" s="361"/>
      <c r="D22" s="285" t="s">
        <v>145</v>
      </c>
      <c r="E22" s="362" t="s">
        <v>149</v>
      </c>
      <c r="F22" s="362"/>
      <c r="G22" s="362"/>
      <c r="H22" s="285" t="s">
        <v>152</v>
      </c>
      <c r="I22" s="287">
        <v>51059.68</v>
      </c>
    </row>
    <row r="23" spans="1:9" ht="31.5">
      <c r="A23" s="361" t="s">
        <v>144</v>
      </c>
      <c r="B23" s="361"/>
      <c r="C23" s="361"/>
      <c r="D23" s="285" t="s">
        <v>145</v>
      </c>
      <c r="E23" s="362" t="s">
        <v>149</v>
      </c>
      <c r="F23" s="362"/>
      <c r="G23" s="362"/>
      <c r="H23" s="285" t="s">
        <v>152</v>
      </c>
      <c r="I23" s="287">
        <v>51059.68</v>
      </c>
    </row>
    <row r="24" spans="1:9" ht="31.5">
      <c r="A24" s="361" t="s">
        <v>144</v>
      </c>
      <c r="B24" s="361"/>
      <c r="C24" s="361"/>
      <c r="D24" s="285" t="s">
        <v>145</v>
      </c>
      <c r="E24" s="362" t="s">
        <v>149</v>
      </c>
      <c r="F24" s="362"/>
      <c r="G24" s="362"/>
      <c r="H24" s="285" t="s">
        <v>152</v>
      </c>
      <c r="I24" s="287">
        <v>51059.68</v>
      </c>
    </row>
    <row r="25" spans="1:9" ht="31.5">
      <c r="A25" s="361" t="s">
        <v>144</v>
      </c>
      <c r="B25" s="361"/>
      <c r="C25" s="361"/>
      <c r="D25" s="285" t="s">
        <v>145</v>
      </c>
      <c r="E25" s="362" t="s">
        <v>149</v>
      </c>
      <c r="F25" s="362"/>
      <c r="G25" s="362"/>
      <c r="H25" s="285" t="s">
        <v>152</v>
      </c>
      <c r="I25" s="287">
        <v>51059.68</v>
      </c>
    </row>
    <row r="26" spans="1:9" ht="31.5">
      <c r="A26" s="361" t="s">
        <v>144</v>
      </c>
      <c r="B26" s="361"/>
      <c r="C26" s="361"/>
      <c r="D26" s="285" t="s">
        <v>145</v>
      </c>
      <c r="E26" s="362" t="s">
        <v>146</v>
      </c>
      <c r="F26" s="362"/>
      <c r="G26" s="362"/>
      <c r="H26" s="285" t="s">
        <v>152</v>
      </c>
      <c r="I26" s="286">
        <v>67390.399999999994</v>
      </c>
    </row>
    <row r="27" spans="1:9" ht="31.5">
      <c r="A27" s="361" t="s">
        <v>144</v>
      </c>
      <c r="B27" s="361"/>
      <c r="C27" s="361"/>
      <c r="D27" s="285" t="s">
        <v>145</v>
      </c>
      <c r="E27" s="362" t="s">
        <v>146</v>
      </c>
      <c r="F27" s="362"/>
      <c r="G27" s="362"/>
      <c r="H27" s="285" t="s">
        <v>152</v>
      </c>
      <c r="I27" s="286">
        <v>67390.399999999994</v>
      </c>
    </row>
    <row r="28" spans="1:9" ht="31.5">
      <c r="A28" s="361" t="s">
        <v>144</v>
      </c>
      <c r="B28" s="361"/>
      <c r="C28" s="361"/>
      <c r="D28" s="285" t="s">
        <v>145</v>
      </c>
      <c r="E28" s="362" t="s">
        <v>146</v>
      </c>
      <c r="F28" s="362"/>
      <c r="G28" s="362"/>
      <c r="H28" s="285" t="s">
        <v>152</v>
      </c>
      <c r="I28" s="286">
        <v>67390.399999999994</v>
      </c>
    </row>
    <row r="29" spans="1:9" ht="15.75">
      <c r="A29" s="365" t="s">
        <v>153</v>
      </c>
      <c r="B29" s="365"/>
      <c r="C29" s="365"/>
      <c r="D29" s="365"/>
      <c r="E29" s="365"/>
      <c r="F29" s="365"/>
      <c r="G29" s="365"/>
      <c r="H29" s="365"/>
      <c r="I29" s="284">
        <v>539123.19999999995</v>
      </c>
    </row>
    <row r="30" spans="1:9" ht="31.5">
      <c r="A30" s="361" t="s">
        <v>144</v>
      </c>
      <c r="B30" s="361"/>
      <c r="C30" s="361"/>
      <c r="D30" s="285" t="s">
        <v>145</v>
      </c>
      <c r="E30" s="362" t="s">
        <v>146</v>
      </c>
      <c r="F30" s="362"/>
      <c r="G30" s="362"/>
      <c r="H30" s="285" t="s">
        <v>154</v>
      </c>
      <c r="I30" s="286">
        <v>67390.399999999994</v>
      </c>
    </row>
    <row r="31" spans="1:9" ht="31.5">
      <c r="A31" s="361" t="s">
        <v>144</v>
      </c>
      <c r="B31" s="361"/>
      <c r="C31" s="361"/>
      <c r="D31" s="285" t="s">
        <v>145</v>
      </c>
      <c r="E31" s="362" t="s">
        <v>146</v>
      </c>
      <c r="F31" s="362"/>
      <c r="G31" s="362"/>
      <c r="H31" s="285" t="s">
        <v>154</v>
      </c>
      <c r="I31" s="286">
        <v>67390.399999999994</v>
      </c>
    </row>
    <row r="32" spans="1:9" ht="31.5">
      <c r="A32" s="361" t="s">
        <v>144</v>
      </c>
      <c r="B32" s="361"/>
      <c r="C32" s="361"/>
      <c r="D32" s="285" t="s">
        <v>145</v>
      </c>
      <c r="E32" s="362" t="s">
        <v>146</v>
      </c>
      <c r="F32" s="362"/>
      <c r="G32" s="362"/>
      <c r="H32" s="285" t="s">
        <v>154</v>
      </c>
      <c r="I32" s="286">
        <v>67390.399999999994</v>
      </c>
    </row>
    <row r="33" spans="1:9" ht="31.5">
      <c r="A33" s="361" t="s">
        <v>144</v>
      </c>
      <c r="B33" s="361"/>
      <c r="C33" s="361"/>
      <c r="D33" s="285" t="s">
        <v>145</v>
      </c>
      <c r="E33" s="362" t="s">
        <v>146</v>
      </c>
      <c r="F33" s="362"/>
      <c r="G33" s="362"/>
      <c r="H33" s="285" t="s">
        <v>154</v>
      </c>
      <c r="I33" s="286">
        <v>67390.399999999994</v>
      </c>
    </row>
    <row r="34" spans="1:9" ht="31.5">
      <c r="A34" s="361" t="s">
        <v>144</v>
      </c>
      <c r="B34" s="361"/>
      <c r="C34" s="361"/>
      <c r="D34" s="285" t="s">
        <v>145</v>
      </c>
      <c r="E34" s="362" t="s">
        <v>146</v>
      </c>
      <c r="F34" s="362"/>
      <c r="G34" s="362"/>
      <c r="H34" s="285" t="s">
        <v>154</v>
      </c>
      <c r="I34" s="286">
        <v>67390.399999999994</v>
      </c>
    </row>
    <row r="35" spans="1:9" ht="31.5">
      <c r="A35" s="361" t="s">
        <v>144</v>
      </c>
      <c r="B35" s="361"/>
      <c r="C35" s="361"/>
      <c r="D35" s="285" t="s">
        <v>145</v>
      </c>
      <c r="E35" s="362" t="s">
        <v>146</v>
      </c>
      <c r="F35" s="362"/>
      <c r="G35" s="362"/>
      <c r="H35" s="285" t="s">
        <v>154</v>
      </c>
      <c r="I35" s="286">
        <v>67390.399999999994</v>
      </c>
    </row>
    <row r="36" spans="1:9" ht="31.5">
      <c r="A36" s="361" t="s">
        <v>144</v>
      </c>
      <c r="B36" s="361"/>
      <c r="C36" s="361"/>
      <c r="D36" s="285" t="s">
        <v>145</v>
      </c>
      <c r="E36" s="362" t="s">
        <v>146</v>
      </c>
      <c r="F36" s="362"/>
      <c r="G36" s="362"/>
      <c r="H36" s="285" t="s">
        <v>154</v>
      </c>
      <c r="I36" s="286">
        <v>67390.399999999994</v>
      </c>
    </row>
    <row r="37" spans="1:9" ht="31.5">
      <c r="A37" s="361" t="s">
        <v>144</v>
      </c>
      <c r="B37" s="361"/>
      <c r="C37" s="361"/>
      <c r="D37" s="285" t="s">
        <v>145</v>
      </c>
      <c r="E37" s="362" t="s">
        <v>146</v>
      </c>
      <c r="F37" s="362"/>
      <c r="G37" s="362"/>
      <c r="H37" s="285" t="s">
        <v>154</v>
      </c>
      <c r="I37" s="286">
        <v>67390.399999999994</v>
      </c>
    </row>
    <row r="38" spans="1:9" ht="15.75">
      <c r="A38" s="365" t="s">
        <v>155</v>
      </c>
      <c r="B38" s="365"/>
      <c r="C38" s="365"/>
      <c r="D38" s="365"/>
      <c r="E38" s="365"/>
      <c r="F38" s="365"/>
      <c r="G38" s="365"/>
      <c r="H38" s="365"/>
      <c r="I38" s="283">
        <v>473800.32</v>
      </c>
    </row>
    <row r="39" spans="1:9" ht="15.75">
      <c r="A39" s="361" t="s">
        <v>144</v>
      </c>
      <c r="B39" s="361"/>
      <c r="C39" s="361"/>
      <c r="D39" s="285" t="s">
        <v>145</v>
      </c>
      <c r="E39" s="362" t="s">
        <v>149</v>
      </c>
      <c r="F39" s="362"/>
      <c r="G39" s="362"/>
      <c r="H39" s="285" t="s">
        <v>156</v>
      </c>
      <c r="I39" s="287">
        <v>51059.68</v>
      </c>
    </row>
    <row r="40" spans="1:9" ht="15.75">
      <c r="A40" s="361" t="s">
        <v>144</v>
      </c>
      <c r="B40" s="361"/>
      <c r="C40" s="361"/>
      <c r="D40" s="285" t="s">
        <v>145</v>
      </c>
      <c r="E40" s="362" t="s">
        <v>149</v>
      </c>
      <c r="F40" s="362"/>
      <c r="G40" s="362"/>
      <c r="H40" s="285" t="s">
        <v>156</v>
      </c>
      <c r="I40" s="287">
        <v>51059.68</v>
      </c>
    </row>
    <row r="41" spans="1:9" ht="15.75">
      <c r="A41" s="361" t="s">
        <v>144</v>
      </c>
      <c r="B41" s="361"/>
      <c r="C41" s="361"/>
      <c r="D41" s="285" t="s">
        <v>145</v>
      </c>
      <c r="E41" s="362" t="s">
        <v>149</v>
      </c>
      <c r="F41" s="362"/>
      <c r="G41" s="362"/>
      <c r="H41" s="285" t="s">
        <v>156</v>
      </c>
      <c r="I41" s="287">
        <v>51059.68</v>
      </c>
    </row>
    <row r="42" spans="1:9" ht="15.75">
      <c r="A42" s="361" t="s">
        <v>144</v>
      </c>
      <c r="B42" s="361"/>
      <c r="C42" s="361"/>
      <c r="D42" s="285" t="s">
        <v>145</v>
      </c>
      <c r="E42" s="362" t="s">
        <v>149</v>
      </c>
      <c r="F42" s="362"/>
      <c r="G42" s="362"/>
      <c r="H42" s="285" t="s">
        <v>156</v>
      </c>
      <c r="I42" s="287">
        <v>51059.68</v>
      </c>
    </row>
    <row r="43" spans="1:9" ht="15.75">
      <c r="A43" s="361" t="s">
        <v>144</v>
      </c>
      <c r="B43" s="361"/>
      <c r="C43" s="361"/>
      <c r="D43" s="285" t="s">
        <v>145</v>
      </c>
      <c r="E43" s="362" t="s">
        <v>146</v>
      </c>
      <c r="F43" s="362"/>
      <c r="G43" s="362"/>
      <c r="H43" s="285" t="s">
        <v>156</v>
      </c>
      <c r="I43" s="286">
        <v>67390.399999999994</v>
      </c>
    </row>
    <row r="44" spans="1:9" ht="15.75">
      <c r="A44" s="361" t="s">
        <v>144</v>
      </c>
      <c r="B44" s="361"/>
      <c r="C44" s="361"/>
      <c r="D44" s="285" t="s">
        <v>145</v>
      </c>
      <c r="E44" s="362" t="s">
        <v>146</v>
      </c>
      <c r="F44" s="362"/>
      <c r="G44" s="362"/>
      <c r="H44" s="285" t="s">
        <v>156</v>
      </c>
      <c r="I44" s="286">
        <v>67390.399999999994</v>
      </c>
    </row>
    <row r="45" spans="1:9" ht="15.75">
      <c r="A45" s="361" t="s">
        <v>144</v>
      </c>
      <c r="B45" s="361"/>
      <c r="C45" s="361"/>
      <c r="D45" s="285" t="s">
        <v>145</v>
      </c>
      <c r="E45" s="362" t="s">
        <v>146</v>
      </c>
      <c r="F45" s="362"/>
      <c r="G45" s="362"/>
      <c r="H45" s="285" t="s">
        <v>156</v>
      </c>
      <c r="I45" s="286">
        <v>67390.399999999994</v>
      </c>
    </row>
    <row r="46" spans="1:9" ht="15.75">
      <c r="A46" s="361" t="s">
        <v>144</v>
      </c>
      <c r="B46" s="361"/>
      <c r="C46" s="361"/>
      <c r="D46" s="285" t="s">
        <v>145</v>
      </c>
      <c r="E46" s="362" t="s">
        <v>146</v>
      </c>
      <c r="F46" s="362"/>
      <c r="G46" s="362"/>
      <c r="H46" s="285" t="s">
        <v>156</v>
      </c>
      <c r="I46" s="286">
        <v>67390.399999999994</v>
      </c>
    </row>
    <row r="47" spans="1:9" ht="15.75">
      <c r="A47" s="367" t="s">
        <v>86</v>
      </c>
      <c r="B47" s="367"/>
      <c r="C47" s="367"/>
      <c r="D47" s="367"/>
      <c r="E47" s="367"/>
      <c r="F47" s="367"/>
      <c r="G47" s="367"/>
      <c r="H47" s="367"/>
      <c r="I47" s="283">
        <v>2081041.76</v>
      </c>
    </row>
  </sheetData>
  <mergeCells count="80">
    <mergeCell ref="A45:C45"/>
    <mergeCell ref="E45:G45"/>
    <mergeCell ref="A46:C46"/>
    <mergeCell ref="E46:G46"/>
    <mergeCell ref="A47:H47"/>
    <mergeCell ref="A2:I2"/>
    <mergeCell ref="A42:C42"/>
    <mergeCell ref="E42:G42"/>
    <mergeCell ref="A43:C43"/>
    <mergeCell ref="E43:G43"/>
    <mergeCell ref="A35:C35"/>
    <mergeCell ref="E35:G35"/>
    <mergeCell ref="A36:C36"/>
    <mergeCell ref="E36:G36"/>
    <mergeCell ref="A37:C37"/>
    <mergeCell ref="E37:G37"/>
    <mergeCell ref="A32:C32"/>
    <mergeCell ref="E32:G32"/>
    <mergeCell ref="A33:C33"/>
    <mergeCell ref="E33:G33"/>
    <mergeCell ref="A34:C34"/>
    <mergeCell ref="A44:C44"/>
    <mergeCell ref="E44:G44"/>
    <mergeCell ref="A38:H38"/>
    <mergeCell ref="A39:C39"/>
    <mergeCell ref="E39:G39"/>
    <mergeCell ref="A40:C40"/>
    <mergeCell ref="E40:G40"/>
    <mergeCell ref="A41:C41"/>
    <mergeCell ref="E41:G41"/>
    <mergeCell ref="E34:G34"/>
    <mergeCell ref="A28:C28"/>
    <mergeCell ref="E28:G28"/>
    <mergeCell ref="A29:H29"/>
    <mergeCell ref="A30:C30"/>
    <mergeCell ref="E30:G30"/>
    <mergeCell ref="A31:C31"/>
    <mergeCell ref="E31:G31"/>
    <mergeCell ref="A25:C25"/>
    <mergeCell ref="E25:G25"/>
    <mergeCell ref="A26:C26"/>
    <mergeCell ref="E26:G26"/>
    <mergeCell ref="A27:C27"/>
    <mergeCell ref="E27:G27"/>
    <mergeCell ref="A22:C22"/>
    <mergeCell ref="E22:G22"/>
    <mergeCell ref="A23:C23"/>
    <mergeCell ref="E23:G23"/>
    <mergeCell ref="A24:C24"/>
    <mergeCell ref="E24:G24"/>
    <mergeCell ref="A19:C19"/>
    <mergeCell ref="E19:G19"/>
    <mergeCell ref="A20:C20"/>
    <mergeCell ref="E20:G20"/>
    <mergeCell ref="A21:C21"/>
    <mergeCell ref="E21:G21"/>
    <mergeCell ref="A18:C18"/>
    <mergeCell ref="E18:G18"/>
    <mergeCell ref="A11:H11"/>
    <mergeCell ref="A12:C12"/>
    <mergeCell ref="E12:G12"/>
    <mergeCell ref="A13:C13"/>
    <mergeCell ref="E13:G13"/>
    <mergeCell ref="A14:C14"/>
    <mergeCell ref="E14:G14"/>
    <mergeCell ref="A15:C15"/>
    <mergeCell ref="E15:G15"/>
    <mergeCell ref="A16:C16"/>
    <mergeCell ref="E16:G16"/>
    <mergeCell ref="A17:H17"/>
    <mergeCell ref="A10:C10"/>
    <mergeCell ref="E10:G10"/>
    <mergeCell ref="A9:C9"/>
    <mergeCell ref="E9:G9"/>
    <mergeCell ref="A5:C5"/>
    <mergeCell ref="E5:G5"/>
    <mergeCell ref="A6:H6"/>
    <mergeCell ref="A7:H7"/>
    <mergeCell ref="A8:C8"/>
    <mergeCell ref="E8:G8"/>
  </mergeCells>
  <printOptions horizontalCentered="1"/>
  <pageMargins left="0.15748031496062992" right="0.15748031496062992" top="0.43307086614173229" bottom="0.27559055118110237" header="0.15748031496062992" footer="0.15748031496062992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zoomScaleNormal="100" zoomScaleSheetLayoutView="85" workbookViewId="0">
      <pane xSplit="1" ySplit="4" topLeftCell="B5" activePane="bottomRight" state="frozen"/>
      <selection activeCell="L8" sqref="L8"/>
      <selection pane="topRight" activeCell="L8" sqref="L8"/>
      <selection pane="bottomLeft" activeCell="L8" sqref="L8"/>
      <selection pane="bottomRight" activeCell="L8" sqref="L8"/>
    </sheetView>
  </sheetViews>
  <sheetFormatPr defaultColWidth="9.140625" defaultRowHeight="15.75"/>
  <cols>
    <col min="1" max="1" width="29.28515625" style="233" customWidth="1"/>
    <col min="2" max="2" width="9.140625" style="233"/>
    <col min="3" max="8" width="19.7109375" style="257" bestFit="1" customWidth="1"/>
    <col min="9" max="9" width="13.7109375" style="257" customWidth="1"/>
    <col min="10" max="10" width="12" style="267" customWidth="1"/>
    <col min="11" max="16384" width="9.140625" style="257"/>
  </cols>
  <sheetData>
    <row r="2" spans="1:9" ht="18.75">
      <c r="A2" s="375" t="s">
        <v>128</v>
      </c>
      <c r="B2" s="375"/>
      <c r="C2" s="375"/>
      <c r="D2" s="375"/>
      <c r="E2" s="375"/>
      <c r="F2" s="375"/>
      <c r="G2" s="375"/>
      <c r="H2" s="375"/>
      <c r="I2" s="375"/>
    </row>
    <row r="3" spans="1:9" ht="16.5" thickBot="1"/>
    <row r="4" spans="1:9" ht="35.25" customHeight="1" thickBot="1">
      <c r="A4" s="280" t="s">
        <v>127</v>
      </c>
      <c r="B4" s="281"/>
      <c r="C4" s="282" t="s">
        <v>113</v>
      </c>
      <c r="D4" s="282" t="s">
        <v>114</v>
      </c>
      <c r="E4" s="282" t="s">
        <v>115</v>
      </c>
      <c r="F4" s="282" t="s">
        <v>116</v>
      </c>
      <c r="G4" s="282" t="s">
        <v>117</v>
      </c>
      <c r="H4" s="282" t="s">
        <v>118</v>
      </c>
      <c r="I4" s="279" t="s">
        <v>119</v>
      </c>
    </row>
    <row r="5" spans="1:9">
      <c r="A5" s="376" t="s">
        <v>111</v>
      </c>
      <c r="B5" s="262" t="s">
        <v>120</v>
      </c>
      <c r="C5" s="269">
        <v>1705.8047999999999</v>
      </c>
      <c r="D5" s="269">
        <v>1705.8047999999999</v>
      </c>
      <c r="E5" s="269">
        <v>1705.8047999999999</v>
      </c>
      <c r="F5" s="269">
        <v>3411.6095999999998</v>
      </c>
      <c r="G5" s="269">
        <v>1705.8047999999999</v>
      </c>
      <c r="H5" s="269">
        <v>1705.8047999999999</v>
      </c>
      <c r="I5" s="263">
        <f>SUM(C5:H5)</f>
        <v>11940.633599999999</v>
      </c>
    </row>
    <row r="6" spans="1:9" ht="16.5" thickBot="1">
      <c r="A6" s="377"/>
      <c r="B6" s="258" t="s">
        <v>121</v>
      </c>
      <c r="C6" s="270">
        <v>737.43935999999997</v>
      </c>
      <c r="D6" s="270">
        <v>737.43935999999997</v>
      </c>
      <c r="E6" s="270">
        <v>737.43935999999997</v>
      </c>
      <c r="F6" s="270">
        <f>737.43936*2</f>
        <v>1474.8787199999999</v>
      </c>
      <c r="G6" s="270">
        <v>737.43935999999997</v>
      </c>
      <c r="H6" s="270">
        <v>737.43935999999997</v>
      </c>
      <c r="I6" s="259">
        <f t="shared" ref="I6:I28" si="0">SUM(C6:H6)</f>
        <v>5162.0755200000003</v>
      </c>
    </row>
    <row r="7" spans="1:9">
      <c r="A7" s="373" t="s">
        <v>110</v>
      </c>
      <c r="B7" s="262" t="s">
        <v>120</v>
      </c>
      <c r="C7" s="269">
        <v>5320</v>
      </c>
      <c r="D7" s="269">
        <v>5436.48</v>
      </c>
      <c r="E7" s="269">
        <v>3696</v>
      </c>
      <c r="F7" s="269">
        <v>6196.96</v>
      </c>
      <c r="G7" s="269">
        <v>5673.92</v>
      </c>
      <c r="H7" s="269">
        <v>3682.56</v>
      </c>
      <c r="I7" s="263">
        <f>SUM(C7:H7)</f>
        <v>30005.920000000002</v>
      </c>
    </row>
    <row r="8" spans="1:9" hidden="1">
      <c r="A8" s="374"/>
      <c r="B8" s="275"/>
      <c r="C8" s="276">
        <f>C7/I7*100</f>
        <v>17.729834645963198</v>
      </c>
      <c r="D8" s="276">
        <f>D7/I7*100</f>
        <v>18.118024709790596</v>
      </c>
      <c r="E8" s="276">
        <f>E7/I7*100</f>
        <v>12.317569332984956</v>
      </c>
      <c r="F8" s="276">
        <f>F7/I7*100</f>
        <v>20.652457914971446</v>
      </c>
      <c r="G8" s="276">
        <f>G7/I7*100</f>
        <v>18.909335224515694</v>
      </c>
      <c r="H8" s="276">
        <f>H7/I7*100</f>
        <v>12.272778171774103</v>
      </c>
      <c r="I8" s="261">
        <f>SUM(C8:H8)</f>
        <v>100.00000000000001</v>
      </c>
    </row>
    <row r="9" spans="1:9" ht="16.5" thickBot="1">
      <c r="A9" s="369"/>
      <c r="B9" s="258" t="s">
        <v>121</v>
      </c>
      <c r="C9" s="271">
        <v>2017.41</v>
      </c>
      <c r="D9" s="271">
        <v>2061.56</v>
      </c>
      <c r="E9" s="271">
        <v>1401.61</v>
      </c>
      <c r="F9" s="271">
        <v>2349.89</v>
      </c>
      <c r="G9" s="271">
        <v>2151.56</v>
      </c>
      <c r="H9" s="271">
        <v>1396.454</v>
      </c>
      <c r="I9" s="259">
        <f t="shared" si="0"/>
        <v>11378.483999999999</v>
      </c>
    </row>
    <row r="10" spans="1:9">
      <c r="A10" s="368" t="s">
        <v>122</v>
      </c>
      <c r="B10" s="262" t="s">
        <v>120</v>
      </c>
      <c r="C10" s="269">
        <v>380</v>
      </c>
      <c r="D10" s="269">
        <v>380</v>
      </c>
      <c r="E10" s="269">
        <v>380</v>
      </c>
      <c r="F10" s="269"/>
      <c r="G10" s="269">
        <v>380</v>
      </c>
      <c r="H10" s="269">
        <v>380</v>
      </c>
      <c r="I10" s="263">
        <f t="shared" si="0"/>
        <v>1900</v>
      </c>
    </row>
    <row r="11" spans="1:9" ht="16.5" thickBot="1">
      <c r="A11" s="372"/>
      <c r="B11" s="258" t="s">
        <v>121</v>
      </c>
      <c r="C11" s="271">
        <v>342</v>
      </c>
      <c r="D11" s="271">
        <v>342</v>
      </c>
      <c r="E11" s="271">
        <v>342</v>
      </c>
      <c r="F11" s="271"/>
      <c r="G11" s="271">
        <v>342</v>
      </c>
      <c r="H11" s="271">
        <v>342</v>
      </c>
      <c r="I11" s="259">
        <f t="shared" si="0"/>
        <v>1710</v>
      </c>
    </row>
    <row r="12" spans="1:9">
      <c r="A12" s="373" t="s">
        <v>132</v>
      </c>
      <c r="B12" s="262" t="s">
        <v>120</v>
      </c>
      <c r="C12" s="269"/>
      <c r="D12" s="269"/>
      <c r="E12" s="269"/>
      <c r="F12" s="269">
        <v>600</v>
      </c>
      <c r="G12" s="269"/>
      <c r="H12" s="269"/>
      <c r="I12" s="263">
        <f>SUM(C12:H12)</f>
        <v>600</v>
      </c>
    </row>
    <row r="13" spans="1:9" ht="16.5" thickBot="1">
      <c r="A13" s="369"/>
      <c r="B13" s="258" t="s">
        <v>121</v>
      </c>
      <c r="C13" s="271"/>
      <c r="D13" s="271"/>
      <c r="E13" s="271"/>
      <c r="F13" s="271">
        <v>600</v>
      </c>
      <c r="G13" s="271"/>
      <c r="H13" s="271"/>
      <c r="I13" s="259">
        <f>SUM(C13:H13)</f>
        <v>600</v>
      </c>
    </row>
    <row r="14" spans="1:9">
      <c r="A14" s="368" t="s">
        <v>123</v>
      </c>
      <c r="B14" s="262" t="s">
        <v>120</v>
      </c>
      <c r="C14" s="269">
        <v>169.12</v>
      </c>
      <c r="D14" s="269">
        <v>169.12</v>
      </c>
      <c r="E14" s="269">
        <v>169.12</v>
      </c>
      <c r="F14" s="269">
        <v>169.12</v>
      </c>
      <c r="G14" s="269">
        <v>169.12</v>
      </c>
      <c r="H14" s="269">
        <v>169.12</v>
      </c>
      <c r="I14" s="263">
        <f t="shared" si="0"/>
        <v>1014.72</v>
      </c>
    </row>
    <row r="15" spans="1:9" ht="16.5" thickBot="1">
      <c r="A15" s="369"/>
      <c r="B15" s="258" t="s">
        <v>121</v>
      </c>
      <c r="C15" s="271">
        <v>169.12</v>
      </c>
      <c r="D15" s="271">
        <v>169.12</v>
      </c>
      <c r="E15" s="271">
        <v>169.12</v>
      </c>
      <c r="F15" s="271">
        <v>169.12</v>
      </c>
      <c r="G15" s="271">
        <v>169.12</v>
      </c>
      <c r="H15" s="271">
        <v>169.12</v>
      </c>
      <c r="I15" s="259">
        <f t="shared" si="0"/>
        <v>1014.72</v>
      </c>
    </row>
    <row r="16" spans="1:9">
      <c r="A16" s="368" t="s">
        <v>125</v>
      </c>
      <c r="B16" s="262" t="s">
        <v>120</v>
      </c>
      <c r="C16" s="269">
        <v>150.8266667</v>
      </c>
      <c r="D16" s="269">
        <v>150.8266667</v>
      </c>
      <c r="E16" s="269">
        <v>150.8266667</v>
      </c>
      <c r="F16" s="269">
        <v>150.8266667</v>
      </c>
      <c r="G16" s="269">
        <v>150.8266667</v>
      </c>
      <c r="H16" s="269">
        <v>150.8266667</v>
      </c>
      <c r="I16" s="263">
        <f t="shared" si="0"/>
        <v>904.96000020000008</v>
      </c>
    </row>
    <row r="17" spans="1:10" ht="16.5" thickBot="1">
      <c r="A17" s="372"/>
      <c r="B17" s="258" t="s">
        <v>121</v>
      </c>
      <c r="C17" s="271">
        <v>98.978166666999996</v>
      </c>
      <c r="D17" s="271">
        <v>98.978166666999996</v>
      </c>
      <c r="E17" s="271">
        <v>98.978166666999996</v>
      </c>
      <c r="F17" s="271">
        <v>98.978166666999996</v>
      </c>
      <c r="G17" s="271">
        <v>98.978166666999996</v>
      </c>
      <c r="H17" s="271">
        <v>98.978166666999996</v>
      </c>
      <c r="I17" s="259">
        <f t="shared" si="0"/>
        <v>593.86900000200001</v>
      </c>
    </row>
    <row r="18" spans="1:10">
      <c r="A18" s="368" t="s">
        <v>126</v>
      </c>
      <c r="B18" s="262" t="s">
        <v>120</v>
      </c>
      <c r="C18" s="269">
        <v>339.9</v>
      </c>
      <c r="D18" s="269">
        <v>339.9</v>
      </c>
      <c r="E18" s="269">
        <v>339.9</v>
      </c>
      <c r="F18" s="269">
        <v>339.9</v>
      </c>
      <c r="G18" s="269">
        <v>339.9</v>
      </c>
      <c r="H18" s="269">
        <v>339.9</v>
      </c>
      <c r="I18" s="263">
        <f t="shared" si="0"/>
        <v>2039.4</v>
      </c>
    </row>
    <row r="19" spans="1:10" ht="16.5" thickBot="1">
      <c r="A19" s="372"/>
      <c r="B19" s="258" t="s">
        <v>121</v>
      </c>
      <c r="C19" s="271">
        <v>28.324999999999999</v>
      </c>
      <c r="D19" s="271">
        <v>28.324999999999999</v>
      </c>
      <c r="E19" s="271">
        <v>28.324999999999999</v>
      </c>
      <c r="F19" s="271">
        <v>28.324999999999999</v>
      </c>
      <c r="G19" s="271">
        <v>28.324999999999999</v>
      </c>
      <c r="H19" s="271">
        <v>28.324999999999999</v>
      </c>
      <c r="I19" s="259">
        <f t="shared" si="0"/>
        <v>169.95</v>
      </c>
    </row>
    <row r="20" spans="1:10">
      <c r="A20" s="373" t="s">
        <v>129</v>
      </c>
      <c r="B20" s="262" t="s">
        <v>120</v>
      </c>
      <c r="C20" s="269">
        <v>1284</v>
      </c>
      <c r="D20" s="269">
        <v>1224</v>
      </c>
      <c r="E20" s="269">
        <v>996</v>
      </c>
      <c r="F20" s="269">
        <v>552</v>
      </c>
      <c r="G20" s="269">
        <v>1284</v>
      </c>
      <c r="H20" s="269">
        <v>1008</v>
      </c>
      <c r="I20" s="263">
        <f t="shared" si="0"/>
        <v>6348</v>
      </c>
    </row>
    <row r="21" spans="1:10" hidden="1">
      <c r="A21" s="374"/>
      <c r="B21" s="277"/>
      <c r="C21" s="276">
        <f>C20/I20*100</f>
        <v>20.226843100189036</v>
      </c>
      <c r="D21" s="276">
        <f>D20/I20*100</f>
        <v>19.281663516068054</v>
      </c>
      <c r="E21" s="276">
        <f>E20/I20*100</f>
        <v>15.689981096408317</v>
      </c>
      <c r="F21" s="276">
        <f>F20/I20*100</f>
        <v>8.695652173913043</v>
      </c>
      <c r="G21" s="276">
        <f>G20/I20*100</f>
        <v>20.226843100189036</v>
      </c>
      <c r="H21" s="276">
        <f>H20/I20*100</f>
        <v>15.879017013232513</v>
      </c>
      <c r="I21" s="261">
        <f t="shared" si="0"/>
        <v>100.00000000000001</v>
      </c>
    </row>
    <row r="22" spans="1:10" ht="16.5" thickBot="1">
      <c r="A22" s="369"/>
      <c r="B22" s="258" t="s">
        <v>121</v>
      </c>
      <c r="C22" s="271">
        <v>283.49</v>
      </c>
      <c r="D22" s="271">
        <v>270.24</v>
      </c>
      <c r="E22" s="271">
        <v>219.9</v>
      </c>
      <c r="F22" s="271">
        <v>121.88</v>
      </c>
      <c r="G22" s="271">
        <v>283.49</v>
      </c>
      <c r="H22" s="271">
        <v>222.506</v>
      </c>
      <c r="I22" s="259">
        <f t="shared" si="0"/>
        <v>1401.5060000000001</v>
      </c>
      <c r="J22" s="267">
        <v>1401.5060000000001</v>
      </c>
    </row>
    <row r="23" spans="1:10">
      <c r="A23" s="368" t="s">
        <v>130</v>
      </c>
      <c r="B23" s="262" t="s">
        <v>120</v>
      </c>
      <c r="C23" s="269">
        <v>244.2</v>
      </c>
      <c r="D23" s="269">
        <v>488.39999</v>
      </c>
      <c r="E23" s="269">
        <v>244.2</v>
      </c>
      <c r="F23" s="269"/>
      <c r="G23" s="272">
        <v>244.2</v>
      </c>
      <c r="H23" s="269">
        <v>488.39999</v>
      </c>
      <c r="I23" s="263">
        <f t="shared" si="0"/>
        <v>1709.3999800000001</v>
      </c>
    </row>
    <row r="24" spans="1:10" ht="16.5" thickBot="1">
      <c r="A24" s="369"/>
      <c r="B24" s="265" t="s">
        <v>121</v>
      </c>
      <c r="C24" s="270">
        <v>81.400000000000006</v>
      </c>
      <c r="D24" s="270">
        <v>162.80000000000001</v>
      </c>
      <c r="E24" s="270">
        <v>81.400000000000006</v>
      </c>
      <c r="F24" s="270"/>
      <c r="G24" s="270">
        <v>81.400000000000006</v>
      </c>
      <c r="H24" s="270">
        <v>162.80000000000001</v>
      </c>
      <c r="I24" s="268">
        <f t="shared" si="0"/>
        <v>569.79999999999995</v>
      </c>
    </row>
    <row r="25" spans="1:10">
      <c r="A25" s="373" t="s">
        <v>131</v>
      </c>
      <c r="B25" s="262" t="s">
        <v>120</v>
      </c>
      <c r="C25" s="269">
        <v>660.96</v>
      </c>
      <c r="D25" s="269">
        <v>660.96</v>
      </c>
      <c r="E25" s="269">
        <v>660.96</v>
      </c>
      <c r="F25" s="269">
        <v>293.76</v>
      </c>
      <c r="G25" s="269">
        <v>416.16</v>
      </c>
      <c r="H25" s="269">
        <v>734.34900000000005</v>
      </c>
      <c r="I25" s="263">
        <f t="shared" si="0"/>
        <v>3427.1490000000003</v>
      </c>
    </row>
    <row r="26" spans="1:10" ht="16.5" thickBot="1">
      <c r="A26" s="369"/>
      <c r="B26" s="258" t="s">
        <v>121</v>
      </c>
      <c r="C26" s="271">
        <v>68.680000000000007</v>
      </c>
      <c r="D26" s="271">
        <v>68.680000000000007</v>
      </c>
      <c r="E26" s="271">
        <v>68.680000000000007</v>
      </c>
      <c r="F26" s="271">
        <v>68.680000000000007</v>
      </c>
      <c r="G26" s="271">
        <v>68.680000000000007</v>
      </c>
      <c r="H26" s="271">
        <v>68.680000000000007</v>
      </c>
      <c r="I26" s="259">
        <f t="shared" si="0"/>
        <v>412.08000000000004</v>
      </c>
    </row>
    <row r="27" spans="1:10">
      <c r="A27" s="370" t="s">
        <v>124</v>
      </c>
      <c r="B27" s="264" t="s">
        <v>120</v>
      </c>
      <c r="C27" s="273">
        <f t="shared" ref="C27:H27" si="1">C5+C7+C10+C14+C16+C18+C20+C23+C25+C12</f>
        <v>10254.811466700001</v>
      </c>
      <c r="D27" s="273">
        <f t="shared" si="1"/>
        <v>10555.491456699998</v>
      </c>
      <c r="E27" s="273">
        <f t="shared" si="1"/>
        <v>8342.8114666999991</v>
      </c>
      <c r="F27" s="273">
        <f t="shared" si="1"/>
        <v>11714.1762667</v>
      </c>
      <c r="G27" s="273">
        <f t="shared" si="1"/>
        <v>10363.9314667</v>
      </c>
      <c r="H27" s="273">
        <f t="shared" si="1"/>
        <v>8658.9604566999988</v>
      </c>
      <c r="I27" s="263">
        <f t="shared" si="0"/>
        <v>59890.182580199995</v>
      </c>
    </row>
    <row r="28" spans="1:10" ht="16.5" thickBot="1">
      <c r="A28" s="371"/>
      <c r="B28" s="260" t="s">
        <v>121</v>
      </c>
      <c r="C28" s="274">
        <f t="shared" ref="C28:H28" si="2">C6+C9+C11+C15+C17+C19+C22+C24+C26+C13</f>
        <v>3826.8425266670001</v>
      </c>
      <c r="D28" s="274">
        <f t="shared" si="2"/>
        <v>3939.1425266669999</v>
      </c>
      <c r="E28" s="274">
        <f t="shared" si="2"/>
        <v>3147.4525266669998</v>
      </c>
      <c r="F28" s="274">
        <f t="shared" si="2"/>
        <v>4911.7518866670007</v>
      </c>
      <c r="G28" s="274">
        <f t="shared" si="2"/>
        <v>3960.9925266669998</v>
      </c>
      <c r="H28" s="274">
        <f t="shared" si="2"/>
        <v>3226.3025266669997</v>
      </c>
      <c r="I28" s="268">
        <f t="shared" si="0"/>
        <v>23012.484520001999</v>
      </c>
    </row>
  </sheetData>
  <mergeCells count="12">
    <mergeCell ref="A12:A13"/>
    <mergeCell ref="A2:I2"/>
    <mergeCell ref="A5:A6"/>
    <mergeCell ref="A7:A9"/>
    <mergeCell ref="A10:A11"/>
    <mergeCell ref="A14:A15"/>
    <mergeCell ref="A27:A28"/>
    <mergeCell ref="A16:A17"/>
    <mergeCell ref="A18:A19"/>
    <mergeCell ref="A20:A22"/>
    <mergeCell ref="A23:A24"/>
    <mergeCell ref="A25:A26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6" orientation="landscape" horizontalDpi="300" verticalDpi="300" r:id="rId1"/>
  <rowBreaks count="1" manualBreakCount="1">
    <brk id="29" max="8" man="1"/>
  </rowBreaks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BreakPreview" topLeftCell="A27" zoomScaleNormal="100" zoomScaleSheetLayoutView="100" workbookViewId="0">
      <selection sqref="A1:F43"/>
    </sheetView>
  </sheetViews>
  <sheetFormatPr defaultRowHeight="15.75"/>
  <cols>
    <col min="1" max="1" width="5.7109375" style="303" customWidth="1"/>
    <col min="2" max="2" width="52.7109375" style="257" customWidth="1"/>
    <col min="3" max="3" width="10.28515625" style="257" customWidth="1"/>
    <col min="4" max="4" width="9.85546875" style="233" customWidth="1"/>
    <col min="5" max="5" width="13.5703125" style="310" customWidth="1"/>
    <col min="6" max="6" width="16.140625" style="310" customWidth="1"/>
    <col min="7" max="16384" width="9.140625" style="257"/>
  </cols>
  <sheetData>
    <row r="1" spans="1:9">
      <c r="A1" s="383" t="s">
        <v>191</v>
      </c>
      <c r="B1" s="383"/>
      <c r="C1" s="383"/>
      <c r="D1" s="383"/>
      <c r="E1" s="383"/>
      <c r="F1" s="383"/>
      <c r="G1" s="305"/>
      <c r="H1" s="305"/>
      <c r="I1" s="305"/>
    </row>
    <row r="2" spans="1:9">
      <c r="A2" s="302"/>
      <c r="B2" s="302"/>
      <c r="C2" s="302"/>
      <c r="D2" s="296"/>
      <c r="E2" s="306"/>
      <c r="F2" s="306"/>
      <c r="G2" s="302"/>
      <c r="H2" s="302"/>
      <c r="I2" s="302"/>
    </row>
    <row r="3" spans="1:9">
      <c r="A3" s="382" t="s">
        <v>171</v>
      </c>
      <c r="B3" s="382"/>
      <c r="C3" s="382"/>
      <c r="D3" s="382"/>
      <c r="E3" s="382"/>
      <c r="F3" s="382"/>
    </row>
    <row r="4" spans="1:9">
      <c r="A4" s="304"/>
      <c r="B4" s="304"/>
      <c r="C4" s="304"/>
      <c r="D4" s="304"/>
      <c r="E4" s="307"/>
      <c r="F4" s="307"/>
    </row>
    <row r="5" spans="1:9" ht="66.75" customHeight="1">
      <c r="A5" s="297" t="s">
        <v>190</v>
      </c>
      <c r="B5" s="298" t="s">
        <v>166</v>
      </c>
      <c r="C5" s="298" t="s">
        <v>169</v>
      </c>
      <c r="D5" s="297" t="s">
        <v>189</v>
      </c>
      <c r="E5" s="308" t="s">
        <v>167</v>
      </c>
      <c r="F5" s="309" t="s">
        <v>192</v>
      </c>
    </row>
    <row r="6" spans="1:9" ht="28.5" customHeight="1">
      <c r="A6" s="146">
        <v>1</v>
      </c>
      <c r="B6" s="295" t="s">
        <v>172</v>
      </c>
      <c r="C6" s="146" t="s">
        <v>173</v>
      </c>
      <c r="D6" s="146">
        <v>100</v>
      </c>
      <c r="E6" s="301">
        <v>120</v>
      </c>
      <c r="F6" s="301">
        <f t="shared" ref="F6:F14" si="0">E6*D6</f>
        <v>12000</v>
      </c>
    </row>
    <row r="7" spans="1:9" ht="25.5" customHeight="1">
      <c r="A7" s="146">
        <v>2</v>
      </c>
      <c r="B7" s="295" t="s">
        <v>174</v>
      </c>
      <c r="C7" s="146" t="s">
        <v>173</v>
      </c>
      <c r="D7" s="146">
        <v>200</v>
      </c>
      <c r="E7" s="301">
        <v>35</v>
      </c>
      <c r="F7" s="301">
        <f t="shared" si="0"/>
        <v>7000</v>
      </c>
    </row>
    <row r="8" spans="1:9" ht="67.5" customHeight="1">
      <c r="A8" s="146">
        <v>3</v>
      </c>
      <c r="B8" s="295" t="s">
        <v>182</v>
      </c>
      <c r="C8" s="146" t="s">
        <v>175</v>
      </c>
      <c r="D8" s="146">
        <v>400</v>
      </c>
      <c r="E8" s="301">
        <v>355.46</v>
      </c>
      <c r="F8" s="301">
        <f t="shared" si="0"/>
        <v>142184</v>
      </c>
    </row>
    <row r="9" spans="1:9" ht="35.25" customHeight="1">
      <c r="A9" s="146">
        <v>4</v>
      </c>
      <c r="B9" s="295" t="s">
        <v>176</v>
      </c>
      <c r="C9" s="146" t="s">
        <v>175</v>
      </c>
      <c r="D9" s="146">
        <v>400</v>
      </c>
      <c r="E9" s="301">
        <v>1875</v>
      </c>
      <c r="F9" s="301">
        <f t="shared" si="0"/>
        <v>750000</v>
      </c>
    </row>
    <row r="10" spans="1:9" ht="48.75" customHeight="1">
      <c r="A10" s="146">
        <v>5</v>
      </c>
      <c r="B10" s="295" t="s">
        <v>177</v>
      </c>
      <c r="C10" s="146" t="s">
        <v>175</v>
      </c>
      <c r="D10" s="146">
        <v>430</v>
      </c>
      <c r="E10" s="301">
        <v>1950.87</v>
      </c>
      <c r="F10" s="301">
        <f t="shared" si="0"/>
        <v>838874.1</v>
      </c>
    </row>
    <row r="11" spans="1:9" ht="44.25" customHeight="1">
      <c r="A11" s="146">
        <v>6</v>
      </c>
      <c r="B11" s="295" t="s">
        <v>178</v>
      </c>
      <c r="C11" s="146" t="s">
        <v>175</v>
      </c>
      <c r="D11" s="146">
        <v>700</v>
      </c>
      <c r="E11" s="301">
        <v>2651.11</v>
      </c>
      <c r="F11" s="301">
        <f t="shared" si="0"/>
        <v>1855777</v>
      </c>
    </row>
    <row r="12" spans="1:9" ht="32.25" customHeight="1">
      <c r="A12" s="146">
        <v>7</v>
      </c>
      <c r="B12" s="295" t="s">
        <v>179</v>
      </c>
      <c r="C12" s="146" t="s">
        <v>175</v>
      </c>
      <c r="D12" s="146">
        <v>10</v>
      </c>
      <c r="E12" s="301">
        <v>670.04</v>
      </c>
      <c r="F12" s="301">
        <f t="shared" si="0"/>
        <v>6700.4</v>
      </c>
    </row>
    <row r="13" spans="1:9" ht="20.25" customHeight="1">
      <c r="A13" s="146">
        <v>8</v>
      </c>
      <c r="B13" s="295" t="s">
        <v>211</v>
      </c>
      <c r="C13" s="146" t="s">
        <v>175</v>
      </c>
      <c r="D13" s="146">
        <v>360</v>
      </c>
      <c r="E13" s="301">
        <v>12000</v>
      </c>
      <c r="F13" s="301">
        <f t="shared" si="0"/>
        <v>4320000</v>
      </c>
    </row>
    <row r="14" spans="1:9" ht="27" customHeight="1">
      <c r="A14" s="146">
        <v>9</v>
      </c>
      <c r="B14" s="295" t="s">
        <v>181</v>
      </c>
      <c r="C14" s="146" t="s">
        <v>180</v>
      </c>
      <c r="D14" s="146">
        <v>5</v>
      </c>
      <c r="E14" s="301">
        <v>570</v>
      </c>
      <c r="F14" s="301">
        <f t="shared" si="0"/>
        <v>2850</v>
      </c>
    </row>
    <row r="15" spans="1:9">
      <c r="A15" s="72"/>
      <c r="B15" s="299" t="s">
        <v>124</v>
      </c>
      <c r="C15" s="146"/>
      <c r="D15" s="146"/>
      <c r="E15" s="301"/>
      <c r="F15" s="300">
        <f>SUM(F6:F14)</f>
        <v>7935385.5</v>
      </c>
    </row>
    <row r="17" spans="1:6">
      <c r="A17" s="378" t="s">
        <v>168</v>
      </c>
      <c r="B17" s="378"/>
      <c r="C17" s="378"/>
      <c r="D17" s="378"/>
      <c r="E17" s="378"/>
      <c r="F17" s="378"/>
    </row>
    <row r="18" spans="1:6">
      <c r="A18" s="311"/>
      <c r="B18" s="311"/>
      <c r="C18" s="311"/>
      <c r="D18" s="311"/>
      <c r="E18" s="311"/>
      <c r="F18" s="311"/>
    </row>
    <row r="19" spans="1:6" ht="33.75" customHeight="1">
      <c r="A19" s="293" t="s">
        <v>190</v>
      </c>
      <c r="B19" s="293" t="s">
        <v>161</v>
      </c>
      <c r="C19" s="293" t="s">
        <v>170</v>
      </c>
      <c r="D19" s="294" t="s">
        <v>162</v>
      </c>
      <c r="E19" s="300" t="s">
        <v>163</v>
      </c>
      <c r="F19" s="300" t="s">
        <v>164</v>
      </c>
    </row>
    <row r="20" spans="1:6" ht="128.25" customHeight="1">
      <c r="A20" s="146">
        <v>10</v>
      </c>
      <c r="B20" s="147" t="s">
        <v>204</v>
      </c>
      <c r="C20" s="146" t="s">
        <v>165</v>
      </c>
      <c r="D20" s="146">
        <v>50</v>
      </c>
      <c r="E20" s="301">
        <v>4500</v>
      </c>
      <c r="F20" s="301">
        <f>D20*E20</f>
        <v>225000</v>
      </c>
    </row>
    <row r="21" spans="1:6" ht="39.75" customHeight="1">
      <c r="A21" s="146">
        <v>11</v>
      </c>
      <c r="B21" s="147" t="s">
        <v>207</v>
      </c>
      <c r="C21" s="146" t="s">
        <v>165</v>
      </c>
      <c r="D21" s="146">
        <v>600</v>
      </c>
      <c r="E21" s="301">
        <v>200</v>
      </c>
      <c r="F21" s="301">
        <f t="shared" ref="F21:F41" si="1">D21*E21</f>
        <v>120000</v>
      </c>
    </row>
    <row r="22" spans="1:6">
      <c r="A22" s="146">
        <v>12</v>
      </c>
      <c r="B22" s="147" t="s">
        <v>208</v>
      </c>
      <c r="C22" s="146" t="s">
        <v>165</v>
      </c>
      <c r="D22" s="146">
        <v>100</v>
      </c>
      <c r="E22" s="301">
        <v>60</v>
      </c>
      <c r="F22" s="301">
        <f t="shared" si="1"/>
        <v>6000</v>
      </c>
    </row>
    <row r="23" spans="1:6" ht="78.75">
      <c r="A23" s="146">
        <v>13</v>
      </c>
      <c r="B23" s="147" t="s">
        <v>193</v>
      </c>
      <c r="C23" s="146" t="s">
        <v>165</v>
      </c>
      <c r="D23" s="146">
        <v>10</v>
      </c>
      <c r="E23" s="301">
        <v>15000</v>
      </c>
      <c r="F23" s="301">
        <f t="shared" si="1"/>
        <v>150000</v>
      </c>
    </row>
    <row r="24" spans="1:6" ht="78.75">
      <c r="A24" s="146">
        <v>14</v>
      </c>
      <c r="B24" s="147" t="s">
        <v>194</v>
      </c>
      <c r="C24" s="146" t="s">
        <v>165</v>
      </c>
      <c r="D24" s="146">
        <v>10</v>
      </c>
      <c r="E24" s="301">
        <v>15000</v>
      </c>
      <c r="F24" s="301">
        <f t="shared" si="1"/>
        <v>150000</v>
      </c>
    </row>
    <row r="25" spans="1:6" ht="47.25">
      <c r="A25" s="146">
        <v>15</v>
      </c>
      <c r="B25" s="147" t="s">
        <v>195</v>
      </c>
      <c r="C25" s="146" t="s">
        <v>165</v>
      </c>
      <c r="D25" s="146">
        <v>200</v>
      </c>
      <c r="E25" s="301">
        <v>200</v>
      </c>
      <c r="F25" s="301">
        <f t="shared" si="1"/>
        <v>40000</v>
      </c>
    </row>
    <row r="26" spans="1:6" ht="47.25">
      <c r="A26" s="146">
        <v>16</v>
      </c>
      <c r="B26" s="147" t="s">
        <v>196</v>
      </c>
      <c r="C26" s="146" t="s">
        <v>165</v>
      </c>
      <c r="D26" s="146">
        <v>13000</v>
      </c>
      <c r="E26" s="301">
        <v>100</v>
      </c>
      <c r="F26" s="301">
        <f t="shared" si="1"/>
        <v>1300000</v>
      </c>
    </row>
    <row r="27" spans="1:6" ht="47.25">
      <c r="A27" s="146">
        <v>17</v>
      </c>
      <c r="B27" s="147" t="s">
        <v>197</v>
      </c>
      <c r="C27" s="146" t="s">
        <v>165</v>
      </c>
      <c r="D27" s="146">
        <v>200</v>
      </c>
      <c r="E27" s="301">
        <v>100</v>
      </c>
      <c r="F27" s="301">
        <f t="shared" si="1"/>
        <v>20000</v>
      </c>
    </row>
    <row r="28" spans="1:6" ht="31.5">
      <c r="A28" s="146">
        <v>18</v>
      </c>
      <c r="B28" s="147" t="s">
        <v>209</v>
      </c>
      <c r="C28" s="146" t="s">
        <v>165</v>
      </c>
      <c r="D28" s="146">
        <v>5</v>
      </c>
      <c r="E28" s="301">
        <v>2100</v>
      </c>
      <c r="F28" s="301">
        <f t="shared" si="1"/>
        <v>10500</v>
      </c>
    </row>
    <row r="29" spans="1:6" ht="31.5">
      <c r="A29" s="146">
        <v>19</v>
      </c>
      <c r="B29" s="147" t="s">
        <v>184</v>
      </c>
      <c r="C29" s="146" t="s">
        <v>165</v>
      </c>
      <c r="D29" s="146">
        <v>100</v>
      </c>
      <c r="E29" s="301">
        <v>800</v>
      </c>
      <c r="F29" s="301">
        <f t="shared" si="1"/>
        <v>80000</v>
      </c>
    </row>
    <row r="30" spans="1:6" ht="31.5">
      <c r="A30" s="146">
        <v>20</v>
      </c>
      <c r="B30" s="147" t="s">
        <v>212</v>
      </c>
      <c r="C30" s="146" t="s">
        <v>165</v>
      </c>
      <c r="D30" s="146">
        <v>11000</v>
      </c>
      <c r="E30" s="301">
        <v>20</v>
      </c>
      <c r="F30" s="301">
        <f t="shared" si="1"/>
        <v>220000</v>
      </c>
    </row>
    <row r="31" spans="1:6" ht="31.5">
      <c r="A31" s="146">
        <v>21</v>
      </c>
      <c r="B31" s="147" t="s">
        <v>198</v>
      </c>
      <c r="C31" s="146" t="s">
        <v>165</v>
      </c>
      <c r="D31" s="146">
        <v>12500</v>
      </c>
      <c r="E31" s="301">
        <v>50</v>
      </c>
      <c r="F31" s="301">
        <f t="shared" si="1"/>
        <v>625000</v>
      </c>
    </row>
    <row r="32" spans="1:6">
      <c r="A32" s="146">
        <v>22</v>
      </c>
      <c r="B32" s="147" t="s">
        <v>213</v>
      </c>
      <c r="C32" s="146" t="s">
        <v>165</v>
      </c>
      <c r="D32" s="146">
        <v>12500</v>
      </c>
      <c r="E32" s="301">
        <v>50</v>
      </c>
      <c r="F32" s="301">
        <f t="shared" si="1"/>
        <v>625000</v>
      </c>
    </row>
    <row r="33" spans="1:6" ht="47.25">
      <c r="A33" s="146">
        <v>23</v>
      </c>
      <c r="B33" s="147" t="s">
        <v>199</v>
      </c>
      <c r="C33" s="146" t="s">
        <v>165</v>
      </c>
      <c r="D33" s="146">
        <v>50</v>
      </c>
      <c r="E33" s="301">
        <v>700</v>
      </c>
      <c r="F33" s="301">
        <f t="shared" si="1"/>
        <v>35000</v>
      </c>
    </row>
    <row r="34" spans="1:6" ht="47.25">
      <c r="A34" s="146">
        <v>24</v>
      </c>
      <c r="B34" s="147" t="s">
        <v>203</v>
      </c>
      <c r="C34" s="146" t="s">
        <v>165</v>
      </c>
      <c r="D34" s="146">
        <v>50</v>
      </c>
      <c r="E34" s="301">
        <v>100</v>
      </c>
      <c r="F34" s="301">
        <f t="shared" si="1"/>
        <v>5000</v>
      </c>
    </row>
    <row r="35" spans="1:6" ht="23.25" customHeight="1">
      <c r="A35" s="146">
        <v>25</v>
      </c>
      <c r="B35" s="147" t="s">
        <v>185</v>
      </c>
      <c r="C35" s="146" t="s">
        <v>165</v>
      </c>
      <c r="D35" s="146">
        <v>550</v>
      </c>
      <c r="E35" s="301">
        <v>100</v>
      </c>
      <c r="F35" s="301">
        <f t="shared" si="1"/>
        <v>55000</v>
      </c>
    </row>
    <row r="36" spans="1:6" ht="31.5">
      <c r="A36" s="146">
        <v>26</v>
      </c>
      <c r="B36" s="147" t="s">
        <v>183</v>
      </c>
      <c r="C36" s="146" t="s">
        <v>186</v>
      </c>
      <c r="D36" s="146">
        <v>3</v>
      </c>
      <c r="E36" s="301">
        <v>3800</v>
      </c>
      <c r="F36" s="301">
        <f t="shared" si="1"/>
        <v>11400</v>
      </c>
    </row>
    <row r="37" spans="1:6" ht="31.5">
      <c r="A37" s="146">
        <v>27</v>
      </c>
      <c r="B37" s="147" t="s">
        <v>202</v>
      </c>
      <c r="C37" s="146" t="s">
        <v>165</v>
      </c>
      <c r="D37" s="146">
        <v>1000</v>
      </c>
      <c r="E37" s="301">
        <v>20</v>
      </c>
      <c r="F37" s="301">
        <f t="shared" si="1"/>
        <v>20000</v>
      </c>
    </row>
    <row r="38" spans="1:6">
      <c r="A38" s="146">
        <v>28</v>
      </c>
      <c r="B38" s="147" t="s">
        <v>201</v>
      </c>
      <c r="C38" s="146" t="s">
        <v>165</v>
      </c>
      <c r="D38" s="146">
        <v>500</v>
      </c>
      <c r="E38" s="301">
        <v>200</v>
      </c>
      <c r="F38" s="301">
        <f t="shared" si="1"/>
        <v>100000</v>
      </c>
    </row>
    <row r="39" spans="1:6">
      <c r="A39" s="146">
        <v>29</v>
      </c>
      <c r="B39" s="147" t="s">
        <v>200</v>
      </c>
      <c r="C39" s="146" t="s">
        <v>165</v>
      </c>
      <c r="D39" s="146">
        <v>3600</v>
      </c>
      <c r="E39" s="301">
        <v>50</v>
      </c>
      <c r="F39" s="301">
        <f t="shared" si="1"/>
        <v>180000</v>
      </c>
    </row>
    <row r="40" spans="1:6">
      <c r="A40" s="146">
        <v>30</v>
      </c>
      <c r="B40" s="147" t="s">
        <v>187</v>
      </c>
      <c r="C40" s="146" t="s">
        <v>188</v>
      </c>
      <c r="D40" s="146">
        <v>20</v>
      </c>
      <c r="E40" s="301">
        <v>27000</v>
      </c>
      <c r="F40" s="301">
        <f t="shared" si="1"/>
        <v>540000</v>
      </c>
    </row>
    <row r="41" spans="1:6" ht="78.75" customHeight="1">
      <c r="A41" s="146">
        <v>31</v>
      </c>
      <c r="B41" s="147" t="s">
        <v>210</v>
      </c>
      <c r="C41" s="146" t="s">
        <v>188</v>
      </c>
      <c r="D41" s="146">
        <v>1000</v>
      </c>
      <c r="E41" s="301">
        <v>800</v>
      </c>
      <c r="F41" s="301">
        <f t="shared" si="1"/>
        <v>800000</v>
      </c>
    </row>
    <row r="42" spans="1:6" ht="15.75" customHeight="1">
      <c r="A42" s="72"/>
      <c r="B42" s="313" t="s">
        <v>205</v>
      </c>
      <c r="C42" s="313"/>
      <c r="D42" s="313"/>
      <c r="E42" s="313"/>
      <c r="F42" s="300">
        <f>SUM(F20:F41)</f>
        <v>5317900</v>
      </c>
    </row>
    <row r="43" spans="1:6">
      <c r="A43" s="379" t="s">
        <v>206</v>
      </c>
      <c r="B43" s="380"/>
      <c r="C43" s="380"/>
      <c r="D43" s="380"/>
      <c r="E43" s="381"/>
      <c r="F43" s="312">
        <f>F15+F42</f>
        <v>13253285.5</v>
      </c>
    </row>
  </sheetData>
  <mergeCells count="4">
    <mergeCell ref="A17:F17"/>
    <mergeCell ref="A43:E43"/>
    <mergeCell ref="A3:F3"/>
    <mergeCell ref="A1:F1"/>
  </mergeCells>
  <pageMargins left="0.70866141732283472" right="0.70866141732283472" top="0.74803149606299213" bottom="0.74803149606299213" header="0.31496062992125984" footer="0.31496062992125984"/>
  <pageSetup paperSize="256" scale="56" fitToHeight="0" orientation="portrait" r:id="rId1"/>
  <rowBreaks count="1" manualBreakCount="1">
    <brk id="43" max="10" man="1"/>
  </rowBreaks>
  <colBreaks count="1" manualBreakCount="1">
    <brk id="6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55"/>
  <sheetViews>
    <sheetView zoomScale="110" zoomScaleNormal="100" zoomScaleSheetLayoutView="110" workbookViewId="0">
      <selection activeCell="D29" sqref="D29"/>
    </sheetView>
  </sheetViews>
  <sheetFormatPr defaultColWidth="9.140625" defaultRowHeight="12.75"/>
  <cols>
    <col min="1" max="1" width="4.42578125" style="88" customWidth="1"/>
    <col min="2" max="2" width="29.28515625" style="88" bestFit="1" customWidth="1"/>
    <col min="3" max="3" width="12.7109375" style="88" customWidth="1"/>
    <col min="4" max="4" width="14" style="88" customWidth="1"/>
    <col min="5" max="5" width="13.42578125" style="104" customWidth="1"/>
    <col min="6" max="6" width="10.42578125" style="104" hidden="1" customWidth="1"/>
    <col min="7" max="7" width="12.5703125" style="88" customWidth="1"/>
    <col min="8" max="8" width="10.28515625" style="76" customWidth="1"/>
    <col min="9" max="9" width="13.140625" style="88" customWidth="1"/>
    <col min="10" max="16384" width="9.140625" style="88"/>
  </cols>
  <sheetData>
    <row r="3" spans="1:10" ht="15" customHeight="1">
      <c r="B3" s="317" t="s">
        <v>85</v>
      </c>
      <c r="C3" s="317"/>
      <c r="D3" s="317"/>
      <c r="E3" s="317"/>
      <c r="F3" s="317"/>
      <c r="G3" s="317"/>
      <c r="H3" s="126"/>
    </row>
    <row r="4" spans="1:10" ht="15" customHeight="1">
      <c r="B4" s="318"/>
      <c r="C4" s="318"/>
      <c r="D4" s="318"/>
      <c r="E4" s="318"/>
      <c r="F4" s="318"/>
      <c r="G4" s="318"/>
      <c r="H4" s="117"/>
    </row>
    <row r="5" spans="1:10">
      <c r="B5" s="89"/>
      <c r="C5" s="89"/>
      <c r="D5" s="89"/>
      <c r="E5" s="89"/>
      <c r="F5" s="89"/>
    </row>
    <row r="6" spans="1:10">
      <c r="C6" s="90"/>
      <c r="D6" s="90"/>
      <c r="G6" s="90" t="s">
        <v>0</v>
      </c>
    </row>
    <row r="7" spans="1:10" ht="15.75" customHeight="1">
      <c r="A7" s="319"/>
      <c r="B7" s="328" t="s">
        <v>1</v>
      </c>
      <c r="C7" s="329" t="s">
        <v>35</v>
      </c>
      <c r="D7" s="330" t="s">
        <v>97</v>
      </c>
      <c r="E7" s="329" t="s">
        <v>24</v>
      </c>
      <c r="F7" s="21"/>
      <c r="G7" s="330" t="s">
        <v>98</v>
      </c>
      <c r="H7" s="323"/>
    </row>
    <row r="8" spans="1:10" ht="51.75" customHeight="1">
      <c r="A8" s="319"/>
      <c r="B8" s="328"/>
      <c r="C8" s="329"/>
      <c r="D8" s="331"/>
      <c r="E8" s="329"/>
      <c r="F8" s="21" t="s">
        <v>23</v>
      </c>
      <c r="G8" s="331"/>
      <c r="H8" s="323"/>
    </row>
    <row r="9" spans="1:10" s="95" customFormat="1" ht="14.25">
      <c r="A9" s="74">
        <v>1</v>
      </c>
      <c r="B9" s="109" t="s">
        <v>2</v>
      </c>
      <c r="C9" s="66" t="e">
        <f>#REF!+#REF!+#REF!+#REF!+#REF!+#REF!+#REF!+#REF!+#REF!+#REF!+#REF!+#REF!+#REF!+#REF!</f>
        <v>#REF!</v>
      </c>
      <c r="D9" s="127"/>
      <c r="E9" s="127" t="e">
        <f>#REF!+#REF!+#REF!+#REF!+#REF!+#REF!+#REF!+#REF!+#REF!+#REF!+#REF!+#REF!+#REF!+#REF!</f>
        <v>#REF!</v>
      </c>
      <c r="F9" s="127"/>
      <c r="G9" s="127">
        <v>70420</v>
      </c>
      <c r="H9" s="69"/>
    </row>
    <row r="10" spans="1:10" s="95" customFormat="1" ht="14.25">
      <c r="A10" s="74">
        <v>2</v>
      </c>
      <c r="B10" s="128" t="s">
        <v>3</v>
      </c>
      <c r="C10" s="66" t="e">
        <f>C13+C14+C15+C16+C18+C19+C20+C21</f>
        <v>#REF!</v>
      </c>
      <c r="D10" s="66"/>
      <c r="E10" s="127" t="e">
        <f>E13+E14+E15+E16+E18+E19+E20+E21</f>
        <v>#REF!</v>
      </c>
      <c r="F10" s="127">
        <f>F13+F14+F15+F16+F18+F19+F21+F20</f>
        <v>0</v>
      </c>
      <c r="G10" s="127">
        <f>G13+G14+G15+G16+G18+G19+G20+G21</f>
        <v>49294.000000000007</v>
      </c>
      <c r="H10" s="71"/>
      <c r="I10" s="94"/>
    </row>
    <row r="11" spans="1:10" ht="15">
      <c r="A11" s="74">
        <v>3</v>
      </c>
      <c r="B11" s="129" t="s">
        <v>4</v>
      </c>
      <c r="C11" s="66" t="e">
        <f>C9-C10</f>
        <v>#REF!</v>
      </c>
      <c r="D11" s="66"/>
      <c r="E11" s="30" t="e">
        <f>E9-E10</f>
        <v>#REF!</v>
      </c>
      <c r="F11" s="30"/>
      <c r="G11" s="127"/>
      <c r="H11" s="325"/>
    </row>
    <row r="12" spans="1:10" ht="12.75" customHeight="1">
      <c r="A12" s="84" t="s">
        <v>5</v>
      </c>
      <c r="B12" s="109"/>
      <c r="C12" s="115"/>
      <c r="D12" s="115"/>
      <c r="E12" s="130"/>
      <c r="F12" s="130"/>
      <c r="G12" s="127"/>
      <c r="H12" s="325"/>
      <c r="I12" s="78"/>
      <c r="J12" s="76"/>
    </row>
    <row r="13" spans="1:10" ht="19.5" customHeight="1">
      <c r="A13" s="79" t="s">
        <v>17</v>
      </c>
      <c r="B13" s="132" t="s">
        <v>6</v>
      </c>
      <c r="C13" s="27" t="e">
        <f>#REF!+#REF!+#REF!+#REF!+#REF!+#REF!+#REF!+#REF!+#REF!+#REF!+#REF!+#REF!+#REF!+#REF!</f>
        <v>#REF!</v>
      </c>
      <c r="D13" s="27"/>
      <c r="E13" s="27" t="e">
        <f>#REF!+#REF!+#REF!+#REF!+#REF!+#REF!+#REF!+#REF!+#REF!+#REF!+#REF!+#REF!+#REF!+#REF!</f>
        <v>#REF!</v>
      </c>
      <c r="F13" s="27"/>
      <c r="G13" s="30">
        <v>23140.309000000001</v>
      </c>
      <c r="H13" s="82"/>
      <c r="I13" s="49"/>
      <c r="J13" s="49"/>
    </row>
    <row r="14" spans="1:10" ht="15">
      <c r="A14" s="79" t="s">
        <v>21</v>
      </c>
      <c r="B14" s="132" t="s">
        <v>7</v>
      </c>
      <c r="C14" s="27" t="e">
        <f>#REF!+#REF!+#REF!+#REF!+#REF!+#REF!+#REF!+#REF!+#REF!+#REF!+#REF!+#REF!+#REF!+#REF!</f>
        <v>#REF!</v>
      </c>
      <c r="D14" s="27"/>
      <c r="E14" s="27" t="e">
        <f>#REF!+#REF!+#REF!+#REF!+#REF!+#REF!+#REF!+#REF!+#REF!+#REF!+#REF!+#REF!+#REF!+#REF!</f>
        <v>#REF!</v>
      </c>
      <c r="F14" s="27"/>
      <c r="G14" s="30">
        <v>1603.623</v>
      </c>
      <c r="H14" s="83"/>
      <c r="I14" s="82"/>
      <c r="J14" s="76"/>
    </row>
    <row r="15" spans="1:10" ht="15">
      <c r="A15" s="79" t="s">
        <v>22</v>
      </c>
      <c r="B15" s="132" t="s">
        <v>8</v>
      </c>
      <c r="C15" s="27" t="e">
        <f>#REF!+#REF!+#REF!+#REF!+#REF!+#REF!+#REF!+#REF!+#REF!+#REF!+#REF!+#REF!+#REF!+#REF!</f>
        <v>#REF!</v>
      </c>
      <c r="D15" s="27"/>
      <c r="E15" s="27" t="e">
        <f>#REF!+#REF!+#REF!+#REF!+#REF!+#REF!+#REF!+#REF!+#REF!+#REF!+#REF!+#REF!+#REF!+#REF!</f>
        <v>#REF!</v>
      </c>
      <c r="F15" s="27"/>
      <c r="G15" s="30">
        <v>941.81100000000004</v>
      </c>
      <c r="H15" s="83"/>
      <c r="I15" s="82"/>
      <c r="J15" s="76"/>
    </row>
    <row r="16" spans="1:10" ht="15">
      <c r="A16" s="79" t="s">
        <v>15</v>
      </c>
      <c r="B16" s="132" t="s">
        <v>14</v>
      </c>
      <c r="C16" s="27" t="e">
        <f>#REF!+#REF!+#REF!+#REF!+#REF!+#REF!+#REF!+#REF!+#REF!+#REF!+#REF!+#REF!+#REF!+#REF!</f>
        <v>#REF!</v>
      </c>
      <c r="D16" s="27"/>
      <c r="E16" s="27" t="e">
        <f>#REF!+#REF!+#REF!+#REF!+#REF!+#REF!+#REF!+#REF!+#REF!+#REF!+#REF!+#REF!+#REF!+#REF!</f>
        <v>#REF!</v>
      </c>
      <c r="F16" s="27"/>
      <c r="G16" s="30">
        <v>6260.4690000000001</v>
      </c>
      <c r="H16" s="83"/>
      <c r="I16" s="82"/>
      <c r="J16" s="76"/>
    </row>
    <row r="17" spans="1:10" ht="18" customHeight="1">
      <c r="A17" s="84" t="s">
        <v>9</v>
      </c>
      <c r="B17" s="132"/>
      <c r="C17" s="27"/>
      <c r="D17" s="115"/>
      <c r="E17" s="27"/>
      <c r="F17" s="27"/>
      <c r="G17" s="127"/>
      <c r="H17" s="85"/>
      <c r="I17" s="86"/>
      <c r="J17" s="76"/>
    </row>
    <row r="18" spans="1:10" ht="18" customHeight="1">
      <c r="A18" s="79" t="s">
        <v>16</v>
      </c>
      <c r="B18" s="132" t="s">
        <v>10</v>
      </c>
      <c r="C18" s="28" t="e">
        <f>#REF!+#REF!+#REF!+#REF!+#REF!+#REF!+#REF!+#REF!+#REF!+#REF!+#REF!+#REF!+#REF!+#REF!</f>
        <v>#REF!</v>
      </c>
      <c r="D18" s="27" t="e">
        <f>#REF!+#REF!+#REF!+#REF!+#REF!+#REF!+#REF!+#REF!+#REF!+#REF!+#REF!+#REF!+#REF!+#REF!</f>
        <v>#REF!</v>
      </c>
      <c r="E18" s="27" t="e">
        <f>#REF!+#REF!+#REF!+#REF!+#REF!+#REF!+#REF!+#REF!+#REF!+#REF!+#REF!+#REF!+#REF!+#REF!</f>
        <v>#REF!</v>
      </c>
      <c r="F18" s="28"/>
      <c r="G18" s="326">
        <v>8968.9609999999993</v>
      </c>
      <c r="H18" s="103"/>
    </row>
    <row r="19" spans="1:10" ht="28.5" customHeight="1">
      <c r="A19" s="79" t="s">
        <v>19</v>
      </c>
      <c r="B19" s="133" t="s">
        <v>13</v>
      </c>
      <c r="C19" s="28" t="e">
        <f>#REF!+#REF!+#REF!+#REF!+#REF!+#REF!+#REF!+#REF!+#REF!+#REF!+#REF!+#REF!+#REF!+#REF!</f>
        <v>#REF!</v>
      </c>
      <c r="D19" s="27" t="e">
        <f>#REF!+#REF!+#REF!+#REF!+#REF!+#REF!+#REF!+#REF!+#REF!+#REF!+#REF!+#REF!+#REF!+#REF!</f>
        <v>#REF!</v>
      </c>
      <c r="E19" s="27" t="e">
        <f>#REF!+#REF!+#REF!+#REF!+#REF!+#REF!+#REF!+#REF!+#REF!+#REF!+#REF!+#REF!+#REF!+#REF!</f>
        <v>#REF!</v>
      </c>
      <c r="F19" s="28"/>
      <c r="G19" s="327"/>
      <c r="H19" s="103"/>
      <c r="I19" s="88" t="s">
        <v>30</v>
      </c>
    </row>
    <row r="20" spans="1:10" ht="28.5" customHeight="1">
      <c r="A20" s="79" t="s">
        <v>20</v>
      </c>
      <c r="B20" s="133" t="s">
        <v>11</v>
      </c>
      <c r="C20" s="28" t="e">
        <f>#REF!+#REF!+#REF!+#REF!+#REF!+#REF!+#REF!+#REF!+#REF!+#REF!+#REF!+#REF!+#REF!+#REF!</f>
        <v>#REF!</v>
      </c>
      <c r="D20" s="27" t="e">
        <f>#REF!+#REF!+#REF!+#REF!+#REF!+#REF!+#REF!+#REF!+#REF!+#REF!+#REF!+#REF!+#REF!+#REF!</f>
        <v>#REF!</v>
      </c>
      <c r="E20" s="27" t="e">
        <f>#REF!+#REF!+#REF!+#REF!+#REF!+#REF!+#REF!+#REF!+#REF!+#REF!+#REF!+#REF!+#REF!+#REF!</f>
        <v>#REF!</v>
      </c>
      <c r="F20" s="28"/>
      <c r="G20" s="30">
        <v>2777.9569999999999</v>
      </c>
      <c r="H20" s="103"/>
    </row>
    <row r="21" spans="1:10" ht="20.25" customHeight="1">
      <c r="A21" s="79" t="s">
        <v>18</v>
      </c>
      <c r="B21" s="132" t="s">
        <v>12</v>
      </c>
      <c r="C21" s="28" t="e">
        <f>#REF!+#REF!+#REF!+#REF!+#REF!+#REF!+#REF!+#REF!+#REF!+#REF!+#REF!+#REF!+#REF!+#REF!</f>
        <v>#REF!</v>
      </c>
      <c r="D21" s="27" t="e">
        <f>#REF!+#REF!+#REF!+#REF!+#REF!+#REF!+#REF!+#REF!+#REF!+#REF!+#REF!+#REF!+#REF!+#REF!</f>
        <v>#REF!</v>
      </c>
      <c r="E21" s="27" t="e">
        <f>#REF!+#REF!+#REF!+#REF!+#REF!+#REF!+#REF!+#REF!+#REF!+#REF!+#REF!+#REF!+#REF!+#REF!</f>
        <v>#REF!</v>
      </c>
      <c r="F21" s="27"/>
      <c r="G21" s="30">
        <v>5600.87</v>
      </c>
      <c r="H21" s="103"/>
    </row>
    <row r="22" spans="1:10" ht="15">
      <c r="A22" s="101"/>
      <c r="B22" s="132"/>
      <c r="C22" s="29"/>
      <c r="D22" s="29"/>
      <c r="E22" s="28"/>
      <c r="F22" s="28"/>
      <c r="G22" s="30"/>
    </row>
    <row r="23" spans="1:10" ht="15">
      <c r="B23" s="110"/>
    </row>
    <row r="24" spans="1:10" ht="15">
      <c r="B24" s="110"/>
      <c r="C24" s="110"/>
      <c r="D24" s="110"/>
    </row>
    <row r="25" spans="1:10" ht="15">
      <c r="B25" s="110" t="s">
        <v>34</v>
      </c>
      <c r="C25" s="110"/>
      <c r="D25" s="110"/>
    </row>
    <row r="26" spans="1:10" ht="15">
      <c r="B26" s="110"/>
      <c r="C26" s="110"/>
      <c r="D26" s="110"/>
    </row>
    <row r="27" spans="1:10" ht="15">
      <c r="B27" s="110"/>
      <c r="C27" s="110"/>
      <c r="D27" s="110"/>
    </row>
    <row r="28" spans="1:10" ht="15">
      <c r="B28" s="110"/>
      <c r="C28" s="110"/>
      <c r="D28" s="110"/>
    </row>
    <row r="29" spans="1:10" ht="15">
      <c r="B29" s="110"/>
      <c r="C29" s="110"/>
      <c r="D29" s="110"/>
    </row>
    <row r="30" spans="1:10" ht="15">
      <c r="B30" s="110"/>
      <c r="C30" s="110"/>
      <c r="D30" s="110"/>
    </row>
    <row r="31" spans="1:10" ht="13.5" customHeight="1">
      <c r="B31" s="110"/>
      <c r="C31" s="110"/>
      <c r="D31" s="110"/>
    </row>
    <row r="33" spans="1:8">
      <c r="A33" s="76"/>
      <c r="B33" s="76"/>
      <c r="C33" s="76"/>
      <c r="D33" s="76"/>
      <c r="E33" s="91"/>
      <c r="F33" s="91"/>
      <c r="G33" s="76"/>
    </row>
    <row r="34" spans="1:8">
      <c r="A34" s="76"/>
      <c r="B34" s="76"/>
      <c r="C34" s="76"/>
      <c r="D34" s="76"/>
      <c r="E34" s="91"/>
      <c r="F34" s="91"/>
      <c r="G34" s="76"/>
    </row>
    <row r="35" spans="1:8">
      <c r="A35" s="76"/>
      <c r="B35" s="76"/>
      <c r="C35" s="76"/>
      <c r="D35" s="76"/>
      <c r="E35" s="91"/>
      <c r="F35" s="91"/>
      <c r="G35" s="76"/>
    </row>
    <row r="36" spans="1:8">
      <c r="A36" s="323"/>
      <c r="B36" s="323"/>
      <c r="C36" s="324"/>
      <c r="D36" s="92"/>
      <c r="E36" s="324"/>
      <c r="F36" s="92"/>
      <c r="G36" s="92"/>
      <c r="H36" s="92"/>
    </row>
    <row r="37" spans="1:8" ht="37.5" customHeight="1">
      <c r="A37" s="323"/>
      <c r="B37" s="323"/>
      <c r="C37" s="324"/>
      <c r="D37" s="92"/>
      <c r="E37" s="324"/>
      <c r="F37" s="92"/>
      <c r="G37" s="92"/>
      <c r="H37" s="92"/>
    </row>
    <row r="38" spans="1:8">
      <c r="A38" s="105"/>
      <c r="B38" s="102"/>
      <c r="C38" s="98"/>
      <c r="D38" s="92"/>
      <c r="E38" s="92"/>
      <c r="F38" s="92"/>
      <c r="G38" s="69"/>
      <c r="H38" s="69"/>
    </row>
    <row r="39" spans="1:8">
      <c r="A39" s="105"/>
      <c r="B39" s="100"/>
      <c r="C39" s="98"/>
      <c r="D39" s="98"/>
      <c r="E39" s="98"/>
      <c r="F39" s="98"/>
      <c r="G39" s="71"/>
      <c r="H39" s="71"/>
    </row>
    <row r="40" spans="1:8">
      <c r="A40" s="91"/>
      <c r="B40" s="106"/>
      <c r="C40" s="92"/>
      <c r="D40" s="98"/>
      <c r="E40" s="98"/>
      <c r="F40" s="98"/>
      <c r="G40" s="98"/>
      <c r="H40" s="98"/>
    </row>
    <row r="41" spans="1:8" ht="12.75" customHeight="1">
      <c r="A41" s="314"/>
      <c r="B41" s="314"/>
      <c r="C41" s="314"/>
      <c r="D41" s="314"/>
      <c r="E41" s="314"/>
      <c r="F41" s="314"/>
      <c r="G41" s="314"/>
      <c r="H41" s="100"/>
    </row>
    <row r="42" spans="1:8">
      <c r="A42" s="76"/>
      <c r="B42" s="76"/>
      <c r="C42" s="91"/>
      <c r="D42" s="135"/>
      <c r="E42" s="135"/>
      <c r="F42" s="135"/>
      <c r="G42" s="82"/>
      <c r="H42" s="82"/>
    </row>
    <row r="43" spans="1:8">
      <c r="A43" s="76"/>
      <c r="B43" s="76"/>
      <c r="C43" s="91"/>
      <c r="D43" s="135"/>
      <c r="E43" s="135"/>
      <c r="F43" s="135"/>
      <c r="G43" s="82"/>
      <c r="H43" s="82"/>
    </row>
    <row r="44" spans="1:8">
      <c r="A44" s="76"/>
      <c r="B44" s="76"/>
      <c r="C44" s="91"/>
      <c r="D44" s="135"/>
      <c r="E44" s="107"/>
      <c r="F44" s="107"/>
      <c r="G44" s="82"/>
      <c r="H44" s="82"/>
    </row>
    <row r="45" spans="1:8">
      <c r="A45" s="76"/>
      <c r="B45" s="76"/>
      <c r="C45" s="91"/>
      <c r="D45" s="135"/>
      <c r="E45" s="107"/>
      <c r="F45" s="107"/>
      <c r="G45" s="82"/>
      <c r="H45" s="82"/>
    </row>
    <row r="46" spans="1:8">
      <c r="A46" s="76"/>
      <c r="B46" s="76"/>
      <c r="C46" s="91"/>
      <c r="D46" s="135"/>
      <c r="E46" s="107"/>
      <c r="F46" s="107"/>
      <c r="G46" s="82"/>
      <c r="H46" s="82"/>
    </row>
    <row r="47" spans="1:8">
      <c r="A47" s="76"/>
      <c r="B47" s="76"/>
      <c r="C47" s="82"/>
      <c r="D47" s="135"/>
      <c r="E47" s="107"/>
      <c r="F47" s="107"/>
      <c r="G47" s="82"/>
      <c r="H47" s="82"/>
    </row>
    <row r="48" spans="1:8">
      <c r="A48" s="76"/>
      <c r="B48" s="76"/>
      <c r="C48" s="91"/>
      <c r="D48" s="135"/>
      <c r="E48" s="107"/>
      <c r="F48" s="107"/>
      <c r="G48" s="82"/>
      <c r="H48" s="82"/>
    </row>
    <row r="49" spans="1:8">
      <c r="A49" s="76"/>
      <c r="B49" s="76"/>
      <c r="C49" s="91"/>
      <c r="D49" s="135"/>
      <c r="E49" s="108"/>
      <c r="F49" s="108"/>
      <c r="G49" s="82"/>
      <c r="H49" s="82"/>
    </row>
    <row r="50" spans="1:8">
      <c r="A50" s="76"/>
      <c r="B50" s="76"/>
      <c r="C50" s="91"/>
      <c r="D50" s="135"/>
      <c r="E50" s="108"/>
      <c r="F50" s="108"/>
      <c r="G50" s="82"/>
      <c r="H50" s="82"/>
    </row>
    <row r="51" spans="1:8">
      <c r="A51" s="76"/>
      <c r="B51" s="76"/>
      <c r="C51" s="91"/>
      <c r="D51" s="135"/>
      <c r="E51" s="107"/>
      <c r="F51" s="107"/>
      <c r="G51" s="82"/>
      <c r="H51" s="82"/>
    </row>
    <row r="52" spans="1:8">
      <c r="A52" s="76"/>
      <c r="B52" s="76"/>
      <c r="C52" s="76"/>
      <c r="D52" s="76"/>
      <c r="E52" s="91"/>
      <c r="F52" s="91"/>
      <c r="G52" s="76"/>
    </row>
    <row r="53" spans="1:8">
      <c r="A53" s="76"/>
      <c r="B53" s="76"/>
      <c r="C53" s="76"/>
      <c r="D53" s="76"/>
      <c r="E53" s="91"/>
      <c r="F53" s="91"/>
      <c r="G53" s="76"/>
    </row>
    <row r="54" spans="1:8">
      <c r="A54" s="76"/>
      <c r="B54" s="76"/>
      <c r="C54" s="76"/>
      <c r="D54" s="76"/>
      <c r="E54" s="91"/>
      <c r="F54" s="91"/>
      <c r="G54" s="76"/>
    </row>
    <row r="55" spans="1:8">
      <c r="A55" s="76"/>
      <c r="B55" s="76"/>
      <c r="C55" s="76"/>
      <c r="D55" s="76"/>
      <c r="E55" s="91"/>
      <c r="F55" s="91"/>
      <c r="G55" s="76"/>
    </row>
  </sheetData>
  <mergeCells count="16">
    <mergeCell ref="B3:G3"/>
    <mergeCell ref="B4:G4"/>
    <mergeCell ref="A7:A8"/>
    <mergeCell ref="B7:B8"/>
    <mergeCell ref="C7:C8"/>
    <mergeCell ref="D7:D8"/>
    <mergeCell ref="E7:E8"/>
    <mergeCell ref="G7:G8"/>
    <mergeCell ref="A41:G41"/>
    <mergeCell ref="H7:H8"/>
    <mergeCell ref="H11:H12"/>
    <mergeCell ref="A36:A37"/>
    <mergeCell ref="B36:B37"/>
    <mergeCell ref="C36:C37"/>
    <mergeCell ref="E36:E37"/>
    <mergeCell ref="G18:G19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4"/>
  <sheetViews>
    <sheetView zoomScaleNormal="100" zoomScaleSheetLayoutView="100" workbookViewId="0">
      <selection activeCell="M20" sqref="M20"/>
    </sheetView>
  </sheetViews>
  <sheetFormatPr defaultColWidth="9.140625" defaultRowHeight="12.75"/>
  <cols>
    <col min="1" max="1" width="4.42578125" style="31" customWidth="1"/>
    <col min="2" max="2" width="26.140625" style="31" customWidth="1"/>
    <col min="3" max="3" width="11.28515625" style="31" customWidth="1"/>
    <col min="4" max="4" width="12" style="31" customWidth="1"/>
    <col min="5" max="5" width="13.42578125" style="35" customWidth="1"/>
    <col min="6" max="6" width="12" style="35" hidden="1" customWidth="1"/>
    <col min="7" max="7" width="12.28515625" style="31" customWidth="1"/>
    <col min="8" max="8" width="11.42578125" style="33" customWidth="1"/>
    <col min="9" max="9" width="10.28515625" style="33" customWidth="1"/>
    <col min="10" max="12" width="6.5703125" style="33" customWidth="1"/>
    <col min="13" max="16384" width="9.140625" style="31"/>
  </cols>
  <sheetData>
    <row r="3" spans="1:12" ht="15" customHeight="1">
      <c r="B3" s="332" t="s">
        <v>101</v>
      </c>
      <c r="C3" s="332"/>
      <c r="D3" s="332"/>
      <c r="E3" s="332"/>
      <c r="F3" s="332"/>
      <c r="G3" s="332"/>
      <c r="H3" s="18"/>
      <c r="I3" s="18"/>
      <c r="J3" s="18"/>
      <c r="K3" s="18"/>
      <c r="L3" s="18"/>
    </row>
    <row r="4" spans="1:12" ht="15" customHeight="1">
      <c r="B4" s="318"/>
      <c r="C4" s="318"/>
      <c r="D4" s="318"/>
      <c r="E4" s="318"/>
      <c r="F4" s="318"/>
      <c r="G4" s="318"/>
      <c r="H4" s="19"/>
      <c r="I4" s="19"/>
      <c r="J4" s="19"/>
      <c r="K4" s="19"/>
      <c r="L4" s="19"/>
    </row>
    <row r="5" spans="1:12">
      <c r="B5" s="32"/>
      <c r="C5" s="32"/>
      <c r="D5" s="32"/>
      <c r="E5" s="32"/>
      <c r="F5" s="32"/>
    </row>
    <row r="6" spans="1:12">
      <c r="C6" s="34"/>
      <c r="D6" s="34"/>
      <c r="G6" s="34" t="s">
        <v>0</v>
      </c>
    </row>
    <row r="7" spans="1:12" ht="15.75" customHeight="1">
      <c r="A7" s="333"/>
      <c r="B7" s="334" t="s">
        <v>1</v>
      </c>
      <c r="C7" s="335" t="s">
        <v>35</v>
      </c>
      <c r="D7" s="336" t="s">
        <v>23</v>
      </c>
      <c r="E7" s="335" t="s">
        <v>24</v>
      </c>
      <c r="F7" s="114"/>
      <c r="G7" s="336" t="s">
        <v>98</v>
      </c>
      <c r="H7" s="339"/>
      <c r="I7" s="36"/>
      <c r="J7" s="36"/>
      <c r="K7" s="36"/>
      <c r="L7" s="36"/>
    </row>
    <row r="8" spans="1:12" ht="51.75" customHeight="1">
      <c r="A8" s="333"/>
      <c r="B8" s="334"/>
      <c r="C8" s="335"/>
      <c r="D8" s="337"/>
      <c r="E8" s="335"/>
      <c r="F8" s="114" t="s">
        <v>23</v>
      </c>
      <c r="G8" s="337"/>
      <c r="H8" s="339"/>
      <c r="I8" s="36"/>
      <c r="J8" s="36"/>
      <c r="K8" s="36"/>
      <c r="L8" s="36"/>
    </row>
    <row r="9" spans="1:12" s="39" customFormat="1">
      <c r="A9" s="37">
        <v>1</v>
      </c>
      <c r="B9" s="44" t="s">
        <v>2</v>
      </c>
      <c r="C9" s="67" t="e">
        <f>#REF!+#REF!</f>
        <v>#REF!</v>
      </c>
      <c r="D9" s="68"/>
      <c r="E9" s="68" t="e">
        <f>#REF!+#REF!</f>
        <v>#REF!</v>
      </c>
      <c r="F9" s="68"/>
      <c r="G9" s="67" t="e">
        <f>E9+3120</f>
        <v>#REF!</v>
      </c>
      <c r="H9" s="38"/>
      <c r="I9" s="116"/>
      <c r="J9" s="38"/>
      <c r="K9" s="38"/>
      <c r="L9" s="38"/>
    </row>
    <row r="10" spans="1:12" s="39" customFormat="1">
      <c r="A10" s="40">
        <v>2</v>
      </c>
      <c r="B10" s="70" t="s">
        <v>3</v>
      </c>
      <c r="C10" s="67" t="e">
        <f>C13+C14+C15+C16+C18+C19+C20+C21+C22</f>
        <v>#REF!</v>
      </c>
      <c r="D10" s="68"/>
      <c r="E10" s="68" t="e">
        <f>E13+E14+E15+E16+E19+E18+E20+E21</f>
        <v>#REF!</v>
      </c>
      <c r="F10" s="68">
        <f>F13+F14+F15+F16++F18+F19+F20+F21</f>
        <v>0</v>
      </c>
      <c r="G10" s="67" t="e">
        <f>G13+G14+G15+G16+G18+G19+G20+G21</f>
        <v>#REF!</v>
      </c>
      <c r="H10" s="41"/>
      <c r="I10" s="42"/>
      <c r="J10" s="41"/>
      <c r="K10" s="41"/>
      <c r="L10" s="41"/>
    </row>
    <row r="11" spans="1:12">
      <c r="A11" s="40">
        <v>3</v>
      </c>
      <c r="B11" s="118" t="s">
        <v>4</v>
      </c>
      <c r="C11" s="111" t="e">
        <f>C9-C10</f>
        <v>#REF!</v>
      </c>
      <c r="D11" s="111"/>
      <c r="E11" s="119" t="e">
        <f>E9-E10</f>
        <v>#REF!</v>
      </c>
      <c r="F11" s="119"/>
      <c r="G11" s="67"/>
      <c r="H11" s="340"/>
      <c r="I11" s="43"/>
      <c r="J11" s="43"/>
      <c r="K11" s="43"/>
      <c r="L11" s="43"/>
    </row>
    <row r="12" spans="1:12" ht="12.75" customHeight="1">
      <c r="A12" s="44" t="s">
        <v>5</v>
      </c>
      <c r="B12" s="44"/>
      <c r="C12" s="112"/>
      <c r="D12" s="112"/>
      <c r="E12" s="120"/>
      <c r="F12" s="120"/>
      <c r="G12" s="67"/>
      <c r="H12" s="340"/>
      <c r="I12" s="46"/>
      <c r="K12" s="45"/>
      <c r="L12" s="45"/>
    </row>
    <row r="13" spans="1:12" ht="19.5" customHeight="1">
      <c r="A13" s="47" t="s">
        <v>17</v>
      </c>
      <c r="B13" s="22" t="s">
        <v>6</v>
      </c>
      <c r="C13" s="27" t="e">
        <f>#REF!+#REF!</f>
        <v>#REF!</v>
      </c>
      <c r="D13" s="27"/>
      <c r="E13" s="27" t="e">
        <f>#REF!+#REF!</f>
        <v>#REF!</v>
      </c>
      <c r="F13" s="27"/>
      <c r="G13" s="65">
        <v>1854</v>
      </c>
      <c r="H13" s="50"/>
      <c r="I13" s="49"/>
      <c r="J13" s="49"/>
      <c r="K13" s="48"/>
      <c r="L13" s="48"/>
    </row>
    <row r="14" spans="1:12" ht="15">
      <c r="A14" s="47" t="s">
        <v>21</v>
      </c>
      <c r="B14" s="22" t="s">
        <v>7</v>
      </c>
      <c r="C14" s="27" t="e">
        <f>#REF!+#REF!</f>
        <v>#REF!</v>
      </c>
      <c r="D14" s="27"/>
      <c r="E14" s="27" t="e">
        <f>#REF!+#REF!</f>
        <v>#REF!</v>
      </c>
      <c r="F14" s="27"/>
      <c r="G14" s="65">
        <v>100.116</v>
      </c>
      <c r="H14" s="48"/>
      <c r="I14" s="50"/>
      <c r="K14" s="48"/>
      <c r="L14" s="48"/>
    </row>
    <row r="15" spans="1:12" ht="15">
      <c r="A15" s="47" t="s">
        <v>22</v>
      </c>
      <c r="B15" s="22" t="s">
        <v>8</v>
      </c>
      <c r="C15" s="27" t="e">
        <f>#REF!+#REF!</f>
        <v>#REF!</v>
      </c>
      <c r="D15" s="27"/>
      <c r="E15" s="27" t="e">
        <f>#REF!+#REF!</f>
        <v>#REF!</v>
      </c>
      <c r="F15" s="27"/>
      <c r="G15" s="65">
        <v>83.43</v>
      </c>
      <c r="H15" s="48"/>
      <c r="I15" s="50"/>
      <c r="K15" s="48"/>
      <c r="L15" s="48"/>
    </row>
    <row r="16" spans="1:12" ht="15">
      <c r="A16" s="47" t="s">
        <v>15</v>
      </c>
      <c r="B16" s="22" t="s">
        <v>14</v>
      </c>
      <c r="C16" s="27" t="e">
        <f>#REF!+#REF!</f>
        <v>#REF!</v>
      </c>
      <c r="D16" s="27"/>
      <c r="E16" s="27" t="e">
        <f>#REF!+#REF!</f>
        <v>#REF!</v>
      </c>
      <c r="F16" s="27"/>
      <c r="G16" s="65">
        <v>756.55799999999999</v>
      </c>
      <c r="H16" s="48"/>
      <c r="I16" s="121"/>
      <c r="K16" s="48"/>
      <c r="L16" s="122"/>
    </row>
    <row r="17" spans="1:12" s="88" customFormat="1" ht="15">
      <c r="A17" s="84" t="s">
        <v>9</v>
      </c>
      <c r="B17" s="109"/>
      <c r="C17" s="115"/>
      <c r="D17" s="115"/>
      <c r="E17" s="130"/>
      <c r="F17" s="115"/>
      <c r="G17" s="65"/>
      <c r="H17" s="85"/>
      <c r="I17" s="86"/>
      <c r="J17" s="76"/>
      <c r="K17" s="154"/>
      <c r="L17" s="154"/>
    </row>
    <row r="18" spans="1:12" ht="18" customHeight="1">
      <c r="A18" s="47" t="s">
        <v>16</v>
      </c>
      <c r="B18" s="22" t="s">
        <v>10</v>
      </c>
      <c r="C18" s="28" t="e">
        <f>#REF!+#REF!</f>
        <v>#REF!</v>
      </c>
      <c r="D18" s="27"/>
      <c r="E18" s="27" t="e">
        <f>#REF!+#REF!</f>
        <v>#REF!</v>
      </c>
      <c r="F18" s="28"/>
      <c r="G18" s="65" t="e">
        <f>C18-E18</f>
        <v>#REF!</v>
      </c>
      <c r="H18" s="51"/>
      <c r="I18" s="51"/>
      <c r="J18" s="51"/>
      <c r="K18" s="51"/>
      <c r="L18" s="51"/>
    </row>
    <row r="19" spans="1:12" ht="29.25" customHeight="1">
      <c r="A19" s="47" t="s">
        <v>19</v>
      </c>
      <c r="B19" s="23" t="s">
        <v>13</v>
      </c>
      <c r="C19" s="28" t="e">
        <f>#REF!+#REF!</f>
        <v>#REF!</v>
      </c>
      <c r="D19" s="27"/>
      <c r="E19" s="27" t="e">
        <f>#REF!+#REF!</f>
        <v>#REF!</v>
      </c>
      <c r="F19" s="28"/>
      <c r="G19" s="65">
        <v>695.28099999999995</v>
      </c>
      <c r="H19" s="51"/>
      <c r="I19" s="51"/>
      <c r="J19" s="51"/>
      <c r="K19" s="51"/>
      <c r="L19" s="51"/>
    </row>
    <row r="20" spans="1:12" ht="29.25" customHeight="1">
      <c r="A20" s="47" t="s">
        <v>20</v>
      </c>
      <c r="B20" s="23" t="s">
        <v>11</v>
      </c>
      <c r="C20" s="28" t="e">
        <f>#REF!+#REF!</f>
        <v>#REF!</v>
      </c>
      <c r="D20" s="27"/>
      <c r="E20" s="27" t="e">
        <f>#REF!+#REF!</f>
        <v>#REF!</v>
      </c>
      <c r="F20" s="27"/>
      <c r="G20" s="65" t="e">
        <f>C20-E20</f>
        <v>#REF!</v>
      </c>
      <c r="H20" s="51"/>
      <c r="I20" s="51"/>
      <c r="J20" s="51"/>
      <c r="K20" s="51"/>
      <c r="L20" s="51"/>
    </row>
    <row r="21" spans="1:12" ht="15.75" customHeight="1">
      <c r="A21" s="47" t="s">
        <v>18</v>
      </c>
      <c r="B21" s="22" t="s">
        <v>12</v>
      </c>
      <c r="C21" s="28" t="e">
        <f>#REF!+#REF!</f>
        <v>#REF!</v>
      </c>
      <c r="D21" s="27"/>
      <c r="E21" s="27" t="e">
        <f>#REF!+#REF!</f>
        <v>#REF!</v>
      </c>
      <c r="F21" s="27"/>
      <c r="G21" s="65">
        <v>332.61500000000001</v>
      </c>
      <c r="H21" s="51"/>
      <c r="I21" s="51"/>
      <c r="J21" s="51"/>
      <c r="K21" s="51"/>
      <c r="L21" s="51"/>
    </row>
    <row r="22" spans="1:12" ht="15">
      <c r="A22" s="52"/>
      <c r="B22" s="52"/>
      <c r="C22" s="28"/>
      <c r="D22" s="113"/>
      <c r="E22" s="27"/>
      <c r="F22" s="123"/>
      <c r="G22" s="124"/>
    </row>
    <row r="23" spans="1:12" ht="15">
      <c r="B23" s="20"/>
      <c r="G23" s="125"/>
    </row>
    <row r="24" spans="1:12" ht="15">
      <c r="B24" s="20"/>
      <c r="C24" s="20"/>
      <c r="D24" s="20"/>
    </row>
    <row r="25" spans="1:12" ht="15">
      <c r="B25" s="20" t="s">
        <v>34</v>
      </c>
      <c r="C25" s="20"/>
      <c r="D25" s="20"/>
      <c r="E25" s="35" t="s">
        <v>29</v>
      </c>
    </row>
    <row r="26" spans="1:12" ht="15">
      <c r="B26" s="20"/>
      <c r="C26" s="20"/>
      <c r="D26" s="20"/>
      <c r="G26" s="31" t="s">
        <v>29</v>
      </c>
    </row>
    <row r="27" spans="1:12" ht="15">
      <c r="B27" s="20"/>
      <c r="C27" s="20"/>
      <c r="D27" s="20"/>
    </row>
    <row r="28" spans="1:12" ht="15">
      <c r="B28" s="20"/>
      <c r="C28" s="20"/>
      <c r="D28" s="20"/>
    </row>
    <row r="29" spans="1:12" ht="15">
      <c r="B29" s="20"/>
      <c r="C29" s="20"/>
      <c r="D29" s="20"/>
    </row>
    <row r="30" spans="1:12" ht="13.5" customHeight="1">
      <c r="B30" s="20"/>
      <c r="C30" s="20"/>
      <c r="D30" s="20"/>
    </row>
    <row r="32" spans="1:12">
      <c r="A32" s="33"/>
      <c r="B32" s="33"/>
      <c r="C32" s="33"/>
      <c r="D32" s="33"/>
      <c r="E32" s="36"/>
      <c r="F32" s="36"/>
      <c r="G32" s="33"/>
    </row>
    <row r="33" spans="1:12">
      <c r="A33" s="33"/>
      <c r="B33" s="33"/>
      <c r="C33" s="33"/>
      <c r="D33" s="33"/>
      <c r="E33" s="36"/>
      <c r="F33" s="36"/>
      <c r="G33" s="33"/>
    </row>
    <row r="34" spans="1:12">
      <c r="A34" s="33"/>
      <c r="B34" s="33"/>
      <c r="C34" s="33"/>
      <c r="D34" s="33"/>
      <c r="E34" s="36"/>
      <c r="F34" s="36"/>
      <c r="G34" s="33"/>
    </row>
    <row r="35" spans="1:12">
      <c r="A35" s="339"/>
      <c r="B35" s="341"/>
      <c r="C35" s="342"/>
      <c r="D35" s="54"/>
      <c r="E35" s="342"/>
      <c r="F35" s="54"/>
      <c r="G35" s="54"/>
      <c r="H35" s="54"/>
      <c r="I35" s="54"/>
      <c r="J35" s="54"/>
      <c r="K35" s="54"/>
      <c r="L35" s="54"/>
    </row>
    <row r="36" spans="1:12" ht="37.5" customHeight="1">
      <c r="A36" s="339"/>
      <c r="B36" s="341"/>
      <c r="C36" s="342"/>
      <c r="D36" s="54"/>
      <c r="E36" s="342"/>
      <c r="F36" s="54"/>
      <c r="G36" s="54"/>
      <c r="H36" s="54"/>
      <c r="I36" s="54"/>
      <c r="J36" s="54"/>
      <c r="K36" s="54"/>
      <c r="L36" s="54"/>
    </row>
    <row r="37" spans="1:12">
      <c r="A37" s="55"/>
      <c r="B37" s="56"/>
      <c r="C37" s="43"/>
      <c r="D37" s="54"/>
      <c r="E37" s="54"/>
      <c r="F37" s="54"/>
      <c r="G37" s="38"/>
      <c r="H37" s="38"/>
      <c r="I37" s="38"/>
      <c r="J37" s="38"/>
      <c r="K37" s="38"/>
      <c r="L37" s="38"/>
    </row>
    <row r="38" spans="1:12">
      <c r="A38" s="57"/>
      <c r="B38" s="58"/>
      <c r="C38" s="43"/>
      <c r="D38" s="43"/>
      <c r="E38" s="43"/>
      <c r="F38" s="43"/>
      <c r="G38" s="41"/>
      <c r="H38" s="41"/>
      <c r="I38" s="41"/>
      <c r="J38" s="41"/>
      <c r="K38" s="41"/>
      <c r="L38" s="41"/>
    </row>
    <row r="39" spans="1:12">
      <c r="A39" s="53"/>
      <c r="B39" s="59"/>
      <c r="C39" s="54"/>
      <c r="D39" s="43"/>
      <c r="E39" s="43"/>
      <c r="F39" s="43"/>
      <c r="G39" s="43"/>
      <c r="H39" s="43"/>
      <c r="I39" s="43"/>
      <c r="J39" s="43"/>
      <c r="K39" s="43"/>
      <c r="L39" s="43"/>
    </row>
    <row r="40" spans="1:12" ht="12.75" customHeight="1">
      <c r="A40" s="338"/>
      <c r="B40" s="338"/>
      <c r="C40" s="338"/>
      <c r="D40" s="338"/>
      <c r="E40" s="338"/>
      <c r="F40" s="338"/>
      <c r="G40" s="338"/>
      <c r="H40" s="58"/>
      <c r="I40" s="58"/>
      <c r="J40" s="58"/>
      <c r="K40" s="58"/>
      <c r="L40" s="58"/>
    </row>
    <row r="41" spans="1:12">
      <c r="A41" s="33"/>
      <c r="B41" s="33"/>
      <c r="C41" s="36"/>
      <c r="D41" s="60"/>
      <c r="E41" s="60"/>
      <c r="F41" s="60"/>
      <c r="G41" s="50"/>
      <c r="H41" s="50"/>
      <c r="I41" s="50"/>
      <c r="J41" s="50"/>
      <c r="K41" s="50"/>
      <c r="L41" s="50"/>
    </row>
    <row r="42" spans="1:12">
      <c r="A42" s="33"/>
      <c r="B42" s="33"/>
      <c r="C42" s="36"/>
      <c r="D42" s="60"/>
      <c r="E42" s="60"/>
      <c r="F42" s="60"/>
      <c r="G42" s="50"/>
      <c r="H42" s="50"/>
      <c r="I42" s="50"/>
      <c r="J42" s="50"/>
      <c r="K42" s="50"/>
      <c r="L42" s="50"/>
    </row>
    <row r="43" spans="1:12">
      <c r="A43" s="33"/>
      <c r="B43" s="33"/>
      <c r="C43" s="36"/>
      <c r="D43" s="60"/>
      <c r="E43" s="61"/>
      <c r="F43" s="61"/>
      <c r="G43" s="50"/>
      <c r="H43" s="50"/>
      <c r="I43" s="50"/>
      <c r="J43" s="50"/>
      <c r="K43" s="50"/>
      <c r="L43" s="50"/>
    </row>
    <row r="44" spans="1:12">
      <c r="A44" s="33"/>
      <c r="B44" s="33"/>
      <c r="C44" s="36"/>
      <c r="D44" s="60"/>
      <c r="E44" s="61"/>
      <c r="F44" s="61"/>
      <c r="G44" s="50"/>
      <c r="H44" s="50"/>
      <c r="I44" s="50"/>
      <c r="J44" s="50"/>
      <c r="K44" s="50"/>
      <c r="L44" s="50"/>
    </row>
    <row r="45" spans="1:12">
      <c r="A45" s="33"/>
      <c r="B45" s="33"/>
      <c r="C45" s="36"/>
      <c r="D45" s="60"/>
      <c r="E45" s="61"/>
      <c r="F45" s="61"/>
      <c r="G45" s="50"/>
      <c r="H45" s="50"/>
      <c r="I45" s="50"/>
      <c r="J45" s="50"/>
      <c r="K45" s="50"/>
      <c r="L45" s="50"/>
    </row>
    <row r="46" spans="1:12">
      <c r="A46" s="33"/>
      <c r="B46" s="33"/>
      <c r="C46" s="50"/>
      <c r="D46" s="60"/>
      <c r="E46" s="61"/>
      <c r="F46" s="61"/>
      <c r="G46" s="50"/>
      <c r="H46" s="50"/>
      <c r="I46" s="50"/>
      <c r="J46" s="50"/>
      <c r="K46" s="50"/>
      <c r="L46" s="50"/>
    </row>
    <row r="47" spans="1:12">
      <c r="A47" s="33"/>
      <c r="B47" s="33"/>
      <c r="C47" s="36"/>
      <c r="D47" s="60"/>
      <c r="E47" s="61"/>
      <c r="F47" s="61"/>
      <c r="G47" s="50"/>
      <c r="H47" s="50"/>
      <c r="I47" s="50"/>
      <c r="J47" s="50"/>
      <c r="K47" s="50"/>
      <c r="L47" s="50"/>
    </row>
    <row r="48" spans="1:12">
      <c r="A48" s="33"/>
      <c r="B48" s="33"/>
      <c r="C48" s="36"/>
      <c r="D48" s="60"/>
      <c r="E48" s="62"/>
      <c r="F48" s="62"/>
      <c r="G48" s="50"/>
      <c r="H48" s="50"/>
      <c r="I48" s="50"/>
      <c r="J48" s="50"/>
      <c r="K48" s="50"/>
      <c r="L48" s="50"/>
    </row>
    <row r="49" spans="1:12">
      <c r="A49" s="33"/>
      <c r="B49" s="33"/>
      <c r="C49" s="36"/>
      <c r="D49" s="60"/>
      <c r="E49" s="62"/>
      <c r="F49" s="62"/>
      <c r="G49" s="50"/>
      <c r="H49" s="50"/>
      <c r="I49" s="50"/>
      <c r="J49" s="50"/>
      <c r="K49" s="50"/>
      <c r="L49" s="50"/>
    </row>
    <row r="50" spans="1:12">
      <c r="A50" s="33"/>
      <c r="B50" s="33"/>
      <c r="C50" s="36"/>
      <c r="D50" s="60"/>
      <c r="E50" s="61"/>
      <c r="F50" s="61"/>
      <c r="G50" s="50"/>
      <c r="H50" s="50"/>
      <c r="I50" s="50"/>
      <c r="J50" s="50"/>
      <c r="K50" s="50"/>
      <c r="L50" s="50"/>
    </row>
    <row r="51" spans="1:12">
      <c r="A51" s="33"/>
      <c r="B51" s="33"/>
      <c r="C51" s="33"/>
      <c r="D51" s="33"/>
      <c r="E51" s="36"/>
      <c r="F51" s="36"/>
      <c r="G51" s="33"/>
    </row>
    <row r="52" spans="1:12">
      <c r="A52" s="33"/>
      <c r="B52" s="33"/>
      <c r="C52" s="33"/>
      <c r="D52" s="33"/>
      <c r="E52" s="36"/>
      <c r="F52" s="36"/>
      <c r="G52" s="33"/>
    </row>
    <row r="53" spans="1:12">
      <c r="A53" s="33"/>
      <c r="B53" s="33"/>
      <c r="C53" s="33"/>
      <c r="D53" s="33"/>
      <c r="E53" s="36"/>
      <c r="F53" s="36"/>
      <c r="G53" s="33"/>
    </row>
    <row r="54" spans="1:12">
      <c r="A54" s="33"/>
      <c r="B54" s="33"/>
      <c r="C54" s="33"/>
      <c r="D54" s="33"/>
      <c r="E54" s="36"/>
      <c r="F54" s="36"/>
      <c r="G54" s="33"/>
    </row>
  </sheetData>
  <mergeCells count="15">
    <mergeCell ref="A40:G40"/>
    <mergeCell ref="H7:H8"/>
    <mergeCell ref="H11:H12"/>
    <mergeCell ref="A35:A36"/>
    <mergeCell ref="B35:B36"/>
    <mergeCell ref="C35:C36"/>
    <mergeCell ref="E35:E36"/>
    <mergeCell ref="B3:G3"/>
    <mergeCell ref="B4:G4"/>
    <mergeCell ref="A7:A8"/>
    <mergeCell ref="B7:B8"/>
    <mergeCell ref="C7:C8"/>
    <mergeCell ref="D7:D8"/>
    <mergeCell ref="E7:E8"/>
    <mergeCell ref="G7:G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5"/>
  <sheetViews>
    <sheetView zoomScaleNormal="100" zoomScaleSheetLayoutView="100" workbookViewId="0">
      <selection activeCell="Q25" sqref="Q25"/>
    </sheetView>
  </sheetViews>
  <sheetFormatPr defaultColWidth="9.140625" defaultRowHeight="12.75"/>
  <cols>
    <col min="1" max="1" width="4.42578125" style="88" customWidth="1"/>
    <col min="2" max="2" width="26" style="88" customWidth="1"/>
    <col min="3" max="3" width="12.7109375" style="88" customWidth="1"/>
    <col min="4" max="4" width="12.42578125" style="88" customWidth="1"/>
    <col min="5" max="5" width="13.42578125" style="104" customWidth="1"/>
    <col min="6" max="6" width="10.42578125" style="104" hidden="1" customWidth="1"/>
    <col min="7" max="7" width="11.85546875" style="88" customWidth="1"/>
    <col min="8" max="8" width="10.28515625" style="76" customWidth="1"/>
    <col min="9" max="9" width="13.140625" style="88" customWidth="1"/>
    <col min="10" max="16384" width="9.140625" style="88"/>
  </cols>
  <sheetData>
    <row r="3" spans="1:10" ht="33.75" customHeight="1">
      <c r="A3" s="317" t="s">
        <v>36</v>
      </c>
      <c r="B3" s="317"/>
      <c r="C3" s="317"/>
      <c r="D3" s="317"/>
      <c r="E3" s="317"/>
      <c r="F3" s="317"/>
      <c r="G3" s="317"/>
      <c r="H3" s="126"/>
    </row>
    <row r="4" spans="1:10" ht="15" customHeight="1">
      <c r="B4" s="317"/>
      <c r="C4" s="317"/>
      <c r="D4" s="317"/>
      <c r="E4" s="317"/>
      <c r="F4" s="317"/>
      <c r="G4" s="317"/>
      <c r="H4" s="117"/>
    </row>
    <row r="5" spans="1:10">
      <c r="B5" s="89"/>
      <c r="C5" s="89"/>
      <c r="D5" s="89"/>
      <c r="E5" s="89"/>
      <c r="F5" s="89"/>
    </row>
    <row r="6" spans="1:10">
      <c r="C6" s="90"/>
      <c r="D6" s="90"/>
      <c r="G6" s="90" t="s">
        <v>0</v>
      </c>
    </row>
    <row r="7" spans="1:10" ht="15.75" customHeight="1">
      <c r="A7" s="319"/>
      <c r="B7" s="319" t="s">
        <v>1</v>
      </c>
      <c r="C7" s="320" t="s">
        <v>35</v>
      </c>
      <c r="D7" s="321" t="s">
        <v>23</v>
      </c>
      <c r="E7" s="320" t="s">
        <v>24</v>
      </c>
      <c r="F7" s="73"/>
      <c r="G7" s="321" t="s">
        <v>30</v>
      </c>
      <c r="H7" s="323"/>
    </row>
    <row r="8" spans="1:10" ht="51.75" customHeight="1">
      <c r="A8" s="319"/>
      <c r="B8" s="319"/>
      <c r="C8" s="320"/>
      <c r="D8" s="322"/>
      <c r="E8" s="320"/>
      <c r="F8" s="73" t="s">
        <v>23</v>
      </c>
      <c r="G8" s="322"/>
      <c r="H8" s="323"/>
    </row>
    <row r="9" spans="1:10" s="95" customFormat="1">
      <c r="A9" s="74">
        <v>1</v>
      </c>
      <c r="B9" s="84" t="s">
        <v>2</v>
      </c>
      <c r="C9" s="93" t="e">
        <f>'НИИ КВБ'!C9+#REF!+#REF!</f>
        <v>#REF!</v>
      </c>
      <c r="D9" s="75"/>
      <c r="E9" s="75" t="e">
        <f>'НИИ КВБ'!E9+#REF!+#REF!</f>
        <v>#REF!</v>
      </c>
      <c r="F9" s="75"/>
      <c r="G9" s="75" t="e">
        <f>C9-E9</f>
        <v>#REF!</v>
      </c>
      <c r="H9" s="69"/>
    </row>
    <row r="10" spans="1:10" s="95" customFormat="1">
      <c r="A10" s="74">
        <v>2</v>
      </c>
      <c r="B10" s="96" t="s">
        <v>3</v>
      </c>
      <c r="C10" s="93" t="e">
        <f>C13+C14+C15+C16+C18+C19+C21+C20</f>
        <v>#REF!</v>
      </c>
      <c r="D10" s="75"/>
      <c r="E10" s="75" t="e">
        <f>E13+E14+E15+E16+E18+E19+E20+E21</f>
        <v>#REF!</v>
      </c>
      <c r="F10" s="75">
        <f>F13+F14+F15+F16+F18+F19+F21+F20</f>
        <v>0</v>
      </c>
      <c r="G10" s="75" t="e">
        <f t="shared" ref="G10:G21" si="0">C10-E10</f>
        <v>#REF!</v>
      </c>
      <c r="H10" s="71"/>
      <c r="I10" s="94"/>
    </row>
    <row r="11" spans="1:10">
      <c r="A11" s="74">
        <v>3</v>
      </c>
      <c r="B11" s="97" t="s">
        <v>4</v>
      </c>
      <c r="C11" s="64" t="e">
        <f>C9-C10</f>
        <v>#REF!</v>
      </c>
      <c r="D11" s="64"/>
      <c r="E11" s="81" t="e">
        <f>E9-E10</f>
        <v>#REF!</v>
      </c>
      <c r="F11" s="81"/>
      <c r="G11" s="75"/>
      <c r="H11" s="98"/>
    </row>
    <row r="12" spans="1:10" ht="12.75" customHeight="1">
      <c r="A12" s="84" t="s">
        <v>5</v>
      </c>
      <c r="B12" s="84"/>
      <c r="C12" s="77"/>
      <c r="D12" s="77"/>
      <c r="E12" s="99"/>
      <c r="F12" s="99"/>
      <c r="G12" s="75"/>
      <c r="H12" s="85"/>
      <c r="I12" s="78"/>
      <c r="J12" s="76"/>
    </row>
    <row r="13" spans="1:10" ht="19.5" customHeight="1">
      <c r="A13" s="131" t="s">
        <v>17</v>
      </c>
      <c r="B13" s="132" t="s">
        <v>6</v>
      </c>
      <c r="C13" s="27" t="e">
        <f>'НИИ КВБ'!C13+#REF!+#REF!</f>
        <v>#REF!</v>
      </c>
      <c r="D13" s="27"/>
      <c r="E13" s="27" t="e">
        <f>'НИИ КВБ'!E13+#REF!+#REF!</f>
        <v>#REF!</v>
      </c>
      <c r="F13" s="27"/>
      <c r="G13" s="30" t="e">
        <f t="shared" si="0"/>
        <v>#REF!</v>
      </c>
      <c r="H13" s="139"/>
      <c r="I13" s="49"/>
      <c r="J13" s="49"/>
    </row>
    <row r="14" spans="1:10" ht="15">
      <c r="A14" s="131" t="s">
        <v>21</v>
      </c>
      <c r="B14" s="132" t="s">
        <v>7</v>
      </c>
      <c r="C14" s="27" t="e">
        <f>'НИИ КВБ'!C14+#REF!+#REF!</f>
        <v>#REF!</v>
      </c>
      <c r="D14" s="27"/>
      <c r="E14" s="27" t="e">
        <f>'НИИ КВБ'!E14+#REF!+#REF!</f>
        <v>#REF!</v>
      </c>
      <c r="F14" s="27"/>
      <c r="G14" s="30" t="e">
        <f t="shared" si="0"/>
        <v>#REF!</v>
      </c>
      <c r="H14" s="83"/>
      <c r="I14" s="82"/>
      <c r="J14" s="76"/>
    </row>
    <row r="15" spans="1:10" ht="15">
      <c r="A15" s="131" t="s">
        <v>22</v>
      </c>
      <c r="B15" s="132" t="s">
        <v>8</v>
      </c>
      <c r="C15" s="27" t="e">
        <f>'НИИ КВБ'!C15+#REF!+#REF!</f>
        <v>#REF!</v>
      </c>
      <c r="D15" s="27"/>
      <c r="E15" s="27" t="e">
        <f>'НИИ КВБ'!E15+#REF!+#REF!</f>
        <v>#REF!</v>
      </c>
      <c r="F15" s="27"/>
      <c r="G15" s="30" t="e">
        <f t="shared" si="0"/>
        <v>#REF!</v>
      </c>
      <c r="H15" s="83"/>
      <c r="I15" s="82"/>
      <c r="J15" s="76"/>
    </row>
    <row r="16" spans="1:10" ht="15">
      <c r="A16" s="131" t="s">
        <v>15</v>
      </c>
      <c r="B16" s="132" t="s">
        <v>14</v>
      </c>
      <c r="C16" s="27" t="e">
        <f>'НИИ КВБ'!C16+#REF!+#REF!</f>
        <v>#REF!</v>
      </c>
      <c r="D16" s="27"/>
      <c r="E16" s="27" t="e">
        <f>'НИИ КВБ'!E16+#REF!+#REF!</f>
        <v>#REF!</v>
      </c>
      <c r="F16" s="27"/>
      <c r="G16" s="30" t="e">
        <f t="shared" si="0"/>
        <v>#REF!</v>
      </c>
      <c r="H16" s="83"/>
      <c r="I16" s="82"/>
      <c r="J16" s="76"/>
    </row>
    <row r="17" spans="1:18" ht="18" customHeight="1">
      <c r="A17" s="84" t="s">
        <v>9</v>
      </c>
      <c r="B17" s="101"/>
      <c r="C17" s="80"/>
      <c r="D17" s="77"/>
      <c r="E17" s="80"/>
      <c r="F17" s="80"/>
      <c r="G17" s="75"/>
      <c r="H17" s="85"/>
      <c r="I17" s="86"/>
      <c r="J17" s="76"/>
    </row>
    <row r="18" spans="1:18" ht="20.25" customHeight="1">
      <c r="A18" s="131" t="s">
        <v>16</v>
      </c>
      <c r="B18" s="132" t="s">
        <v>10</v>
      </c>
      <c r="C18" s="28" t="e">
        <f>'НИИ КВБ'!C18+#REF!+#REF!</f>
        <v>#REF!</v>
      </c>
      <c r="D18" s="27"/>
      <c r="E18" s="27" t="e">
        <f>'НИИ КВБ'!E18+#REF!+#REF!</f>
        <v>#REF!</v>
      </c>
      <c r="F18" s="28"/>
      <c r="G18" s="30" t="e">
        <f>C18-E18</f>
        <v>#REF!</v>
      </c>
      <c r="H18" s="103"/>
    </row>
    <row r="19" spans="1:18" ht="34.5" customHeight="1">
      <c r="A19" s="131" t="s">
        <v>19</v>
      </c>
      <c r="B19" s="133" t="s">
        <v>13</v>
      </c>
      <c r="C19" s="28" t="e">
        <f>'НИИ КВБ'!C19+#REF!+#REF!</f>
        <v>#REF!</v>
      </c>
      <c r="D19" s="27"/>
      <c r="E19" s="27" t="e">
        <f>'НИИ КВБ'!E19+#REF!+#REF!</f>
        <v>#REF!</v>
      </c>
      <c r="F19" s="28"/>
      <c r="G19" s="30" t="e">
        <f>C19-E19</f>
        <v>#REF!</v>
      </c>
      <c r="H19" s="103"/>
      <c r="I19" s="134"/>
    </row>
    <row r="20" spans="1:18" ht="30" customHeight="1">
      <c r="A20" s="131" t="s">
        <v>20</v>
      </c>
      <c r="B20" s="133" t="s">
        <v>11</v>
      </c>
      <c r="C20" s="28" t="e">
        <f>'НИИ КВБ'!C20+#REF!+#REF!</f>
        <v>#REF!</v>
      </c>
      <c r="D20" s="27"/>
      <c r="E20" s="27" t="e">
        <f>'НИИ КВБ'!E20+#REF!+#REF!</f>
        <v>#REF!</v>
      </c>
      <c r="F20" s="28"/>
      <c r="G20" s="30" t="e">
        <f t="shared" si="0"/>
        <v>#REF!</v>
      </c>
      <c r="H20" s="103"/>
    </row>
    <row r="21" spans="1:18" ht="20.25" customHeight="1">
      <c r="A21" s="131" t="s">
        <v>18</v>
      </c>
      <c r="B21" s="132" t="s">
        <v>12</v>
      </c>
      <c r="C21" s="28" t="e">
        <f>'НИИ КВБ'!C21+#REF!+#REF!</f>
        <v>#REF!</v>
      </c>
      <c r="D21" s="27"/>
      <c r="E21" s="27" t="e">
        <f>'НИИ КВБ'!E21+#REF!+#REF!</f>
        <v>#REF!</v>
      </c>
      <c r="F21" s="27"/>
      <c r="G21" s="30" t="e">
        <f t="shared" si="0"/>
        <v>#REF!</v>
      </c>
      <c r="H21" s="103"/>
    </row>
    <row r="22" spans="1:18" ht="21" customHeight="1">
      <c r="B22" s="110"/>
    </row>
    <row r="23" spans="1:18" ht="15" customHeight="1">
      <c r="B23" s="316"/>
      <c r="C23" s="316"/>
      <c r="D23" s="316"/>
      <c r="E23" s="316"/>
      <c r="F23" s="316"/>
      <c r="G23" s="316"/>
    </row>
    <row r="24" spans="1:18" ht="15">
      <c r="B24" s="110"/>
      <c r="C24" s="110"/>
      <c r="D24" s="110"/>
      <c r="E24" s="138"/>
    </row>
    <row r="25" spans="1:18" ht="15">
      <c r="B25" s="110" t="s">
        <v>34</v>
      </c>
      <c r="C25" s="110"/>
      <c r="D25" s="110"/>
    </row>
    <row r="26" spans="1:18" ht="15">
      <c r="B26" s="110"/>
      <c r="C26" s="110"/>
      <c r="D26" s="110"/>
    </row>
    <row r="27" spans="1:18" ht="15">
      <c r="B27" s="110"/>
      <c r="C27" s="110"/>
      <c r="D27" s="110"/>
    </row>
    <row r="28" spans="1:18" ht="15">
      <c r="B28" s="110"/>
      <c r="C28" s="110"/>
      <c r="D28" s="110"/>
    </row>
    <row r="29" spans="1:18" ht="15">
      <c r="B29" s="110"/>
      <c r="C29" s="110"/>
      <c r="D29" s="110"/>
      <c r="R29" s="88" t="s">
        <v>32</v>
      </c>
    </row>
    <row r="30" spans="1:18" ht="15">
      <c r="B30" s="110"/>
      <c r="C30" s="110"/>
      <c r="D30" s="110"/>
      <c r="Q30" s="88" t="s">
        <v>29</v>
      </c>
    </row>
    <row r="31" spans="1:18" ht="13.5" customHeight="1">
      <c r="B31" s="110"/>
      <c r="C31" s="110"/>
      <c r="D31" s="110"/>
    </row>
    <row r="33" spans="1:8">
      <c r="A33" s="76"/>
      <c r="B33" s="76"/>
      <c r="C33" s="76"/>
      <c r="D33" s="76"/>
      <c r="E33" s="91"/>
      <c r="F33" s="91"/>
      <c r="G33" s="76"/>
    </row>
    <row r="34" spans="1:8">
      <c r="A34" s="76"/>
      <c r="B34" s="76"/>
      <c r="C34" s="76"/>
      <c r="D34" s="76"/>
      <c r="E34" s="91"/>
      <c r="F34" s="91"/>
      <c r="G34" s="76"/>
    </row>
    <row r="35" spans="1:8">
      <c r="A35" s="76"/>
      <c r="B35" s="76"/>
      <c r="C35" s="76"/>
      <c r="D35" s="76"/>
      <c r="E35" s="91"/>
      <c r="F35" s="91"/>
      <c r="G35" s="76"/>
    </row>
    <row r="36" spans="1:8">
      <c r="A36" s="323"/>
      <c r="B36" s="323"/>
      <c r="C36" s="324"/>
      <c r="D36" s="92"/>
      <c r="E36" s="324"/>
      <c r="F36" s="92"/>
      <c r="G36" s="92"/>
      <c r="H36" s="92"/>
    </row>
    <row r="37" spans="1:8" ht="37.5" customHeight="1">
      <c r="A37" s="323"/>
      <c r="B37" s="323"/>
      <c r="C37" s="324"/>
      <c r="D37" s="92"/>
      <c r="E37" s="324"/>
      <c r="F37" s="92"/>
      <c r="G37" s="92"/>
      <c r="H37" s="92"/>
    </row>
    <row r="38" spans="1:8">
      <c r="A38" s="105"/>
      <c r="B38" s="102"/>
      <c r="C38" s="98"/>
      <c r="D38" s="92"/>
      <c r="E38" s="92"/>
      <c r="F38" s="92"/>
      <c r="G38" s="69"/>
      <c r="H38" s="69"/>
    </row>
    <row r="39" spans="1:8">
      <c r="A39" s="105"/>
      <c r="B39" s="100"/>
      <c r="C39" s="98"/>
      <c r="D39" s="98"/>
      <c r="E39" s="98"/>
      <c r="F39" s="98"/>
      <c r="G39" s="71"/>
      <c r="H39" s="71"/>
    </row>
    <row r="40" spans="1:8">
      <c r="A40" s="91"/>
      <c r="B40" s="106"/>
      <c r="C40" s="92"/>
      <c r="D40" s="98"/>
      <c r="E40" s="98"/>
      <c r="F40" s="98"/>
      <c r="G40" s="98"/>
      <c r="H40" s="98"/>
    </row>
    <row r="41" spans="1:8" ht="12.75" customHeight="1">
      <c r="A41" s="314"/>
      <c r="B41" s="314"/>
      <c r="C41" s="314"/>
      <c r="D41" s="314"/>
      <c r="E41" s="314"/>
      <c r="F41" s="314"/>
      <c r="G41" s="314"/>
      <c r="H41" s="100"/>
    </row>
    <row r="42" spans="1:8">
      <c r="A42" s="76"/>
      <c r="B42" s="76"/>
      <c r="C42" s="91"/>
      <c r="D42" s="135"/>
      <c r="E42" s="135"/>
      <c r="F42" s="135"/>
      <c r="G42" s="82"/>
      <c r="H42" s="82"/>
    </row>
    <row r="43" spans="1:8">
      <c r="A43" s="76"/>
      <c r="B43" s="76"/>
      <c r="C43" s="91"/>
      <c r="D43" s="135"/>
      <c r="E43" s="135"/>
      <c r="F43" s="135"/>
      <c r="G43" s="82"/>
      <c r="H43" s="82"/>
    </row>
    <row r="44" spans="1:8">
      <c r="A44" s="76"/>
      <c r="B44" s="76"/>
      <c r="C44" s="91"/>
      <c r="D44" s="135"/>
      <c r="E44" s="107"/>
      <c r="F44" s="107"/>
      <c r="G44" s="82"/>
      <c r="H44" s="82"/>
    </row>
    <row r="45" spans="1:8">
      <c r="A45" s="76"/>
      <c r="B45" s="76"/>
      <c r="C45" s="91"/>
      <c r="D45" s="135"/>
      <c r="E45" s="107"/>
      <c r="F45" s="107"/>
      <c r="G45" s="82"/>
      <c r="H45" s="82"/>
    </row>
    <row r="46" spans="1:8">
      <c r="A46" s="76"/>
      <c r="B46" s="76"/>
      <c r="C46" s="91"/>
      <c r="D46" s="135"/>
      <c r="E46" s="107"/>
      <c r="F46" s="107"/>
      <c r="G46" s="82"/>
      <c r="H46" s="82"/>
    </row>
    <row r="47" spans="1:8">
      <c r="A47" s="76"/>
      <c r="B47" s="76"/>
      <c r="C47" s="82"/>
      <c r="D47" s="135"/>
      <c r="E47" s="107"/>
      <c r="F47" s="107"/>
      <c r="G47" s="82"/>
      <c r="H47" s="82"/>
    </row>
    <row r="48" spans="1:8">
      <c r="A48" s="76"/>
      <c r="B48" s="76"/>
      <c r="C48" s="91"/>
      <c r="D48" s="135"/>
      <c r="E48" s="107"/>
      <c r="F48" s="107"/>
      <c r="G48" s="82"/>
      <c r="H48" s="82"/>
    </row>
    <row r="49" spans="1:8">
      <c r="A49" s="76"/>
      <c r="B49" s="76"/>
      <c r="C49" s="91"/>
      <c r="D49" s="135"/>
      <c r="E49" s="108"/>
      <c r="F49" s="108"/>
      <c r="G49" s="82"/>
      <c r="H49" s="82"/>
    </row>
    <row r="50" spans="1:8">
      <c r="A50" s="76"/>
      <c r="B50" s="76"/>
      <c r="C50" s="91"/>
      <c r="D50" s="135"/>
      <c r="E50" s="108"/>
      <c r="F50" s="108"/>
      <c r="G50" s="82"/>
      <c r="H50" s="82"/>
    </row>
    <row r="51" spans="1:8">
      <c r="A51" s="76"/>
      <c r="B51" s="76"/>
      <c r="C51" s="91"/>
      <c r="D51" s="135"/>
      <c r="E51" s="107"/>
      <c r="F51" s="107"/>
      <c r="G51" s="82"/>
      <c r="H51" s="82"/>
    </row>
    <row r="52" spans="1:8">
      <c r="A52" s="76"/>
      <c r="B52" s="76"/>
      <c r="C52" s="76"/>
      <c r="D52" s="76"/>
      <c r="E52" s="91"/>
      <c r="F52" s="91"/>
      <c r="G52" s="76"/>
    </row>
    <row r="53" spans="1:8">
      <c r="A53" s="76"/>
      <c r="B53" s="76"/>
      <c r="C53" s="76"/>
      <c r="D53" s="76"/>
      <c r="E53" s="91"/>
      <c r="F53" s="91"/>
      <c r="G53" s="76"/>
    </row>
    <row r="54" spans="1:8">
      <c r="A54" s="76"/>
      <c r="B54" s="76"/>
      <c r="C54" s="76"/>
      <c r="D54" s="76"/>
      <c r="E54" s="91"/>
      <c r="F54" s="91"/>
      <c r="G54" s="76"/>
    </row>
    <row r="55" spans="1:8">
      <c r="A55" s="76"/>
      <c r="B55" s="76"/>
      <c r="C55" s="76"/>
      <c r="D55" s="76"/>
      <c r="E55" s="91"/>
      <c r="F55" s="91"/>
      <c r="G55" s="76"/>
    </row>
  </sheetData>
  <mergeCells count="15">
    <mergeCell ref="A3:G3"/>
    <mergeCell ref="B4:G4"/>
    <mergeCell ref="A7:A8"/>
    <mergeCell ref="B7:B8"/>
    <mergeCell ref="C7:C8"/>
    <mergeCell ref="D7:D8"/>
    <mergeCell ref="E7:E8"/>
    <mergeCell ref="G7:G8"/>
    <mergeCell ref="A41:G41"/>
    <mergeCell ref="H7:H8"/>
    <mergeCell ref="B23:G23"/>
    <mergeCell ref="A36:A37"/>
    <mergeCell ref="B36:B37"/>
    <mergeCell ref="C36:C37"/>
    <mergeCell ref="E36:E37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56"/>
  <sheetViews>
    <sheetView zoomScaleNormal="100" zoomScaleSheetLayoutView="100" workbookViewId="0">
      <selection activeCell="Q31" sqref="Q31"/>
    </sheetView>
  </sheetViews>
  <sheetFormatPr defaultColWidth="9.140625" defaultRowHeight="12.75"/>
  <cols>
    <col min="1" max="1" width="4.42578125" style="141" customWidth="1"/>
    <col min="2" max="2" width="26.140625" style="141" customWidth="1"/>
    <col min="3" max="3" width="11.28515625" style="141" customWidth="1"/>
    <col min="4" max="4" width="12" style="141" customWidth="1"/>
    <col min="5" max="5" width="13.42578125" style="193" customWidth="1"/>
    <col min="6" max="6" width="10.42578125" style="193" hidden="1" customWidth="1"/>
    <col min="7" max="7" width="11.85546875" style="141" customWidth="1"/>
    <col min="8" max="8" width="10.28515625" style="3" customWidth="1"/>
    <col min="9" max="9" width="13.140625" style="1" customWidth="1"/>
    <col min="10" max="16384" width="9.140625" style="1"/>
  </cols>
  <sheetData>
    <row r="3" spans="1:10" ht="16.5" customHeight="1">
      <c r="A3" s="347" t="s">
        <v>99</v>
      </c>
      <c r="B3" s="347"/>
      <c r="C3" s="347"/>
      <c r="D3" s="347"/>
      <c r="E3" s="347"/>
      <c r="F3" s="347"/>
      <c r="G3" s="347"/>
      <c r="H3" s="2"/>
    </row>
    <row r="4" spans="1:10" ht="15" customHeight="1">
      <c r="B4" s="318" t="s">
        <v>102</v>
      </c>
      <c r="C4" s="318"/>
      <c r="D4" s="318"/>
      <c r="E4" s="318"/>
      <c r="F4" s="318"/>
      <c r="G4" s="318"/>
      <c r="H4" s="4"/>
    </row>
    <row r="5" spans="1:10">
      <c r="B5" s="179"/>
      <c r="C5" s="179"/>
      <c r="D5" s="179"/>
      <c r="E5" s="179"/>
      <c r="F5" s="179"/>
    </row>
    <row r="6" spans="1:10">
      <c r="C6" s="192"/>
      <c r="D6" s="192"/>
      <c r="G6" s="192" t="s">
        <v>0</v>
      </c>
    </row>
    <row r="7" spans="1:10" s="141" customFormat="1" ht="15.75" customHeight="1">
      <c r="A7" s="348"/>
      <c r="B7" s="348" t="s">
        <v>1</v>
      </c>
      <c r="C7" s="349" t="s">
        <v>35</v>
      </c>
      <c r="D7" s="350" t="s">
        <v>23</v>
      </c>
      <c r="E7" s="349" t="s">
        <v>24</v>
      </c>
      <c r="F7" s="140"/>
      <c r="G7" s="350" t="s">
        <v>25</v>
      </c>
      <c r="H7" s="344"/>
    </row>
    <row r="8" spans="1:10" s="141" customFormat="1" ht="51.75" customHeight="1">
      <c r="A8" s="348"/>
      <c r="B8" s="348"/>
      <c r="C8" s="349"/>
      <c r="D8" s="351"/>
      <c r="E8" s="349"/>
      <c r="F8" s="140" t="s">
        <v>23</v>
      </c>
      <c r="G8" s="351"/>
      <c r="H8" s="344"/>
    </row>
    <row r="9" spans="1:10" s="15" customFormat="1">
      <c r="A9" s="214">
        <v>1</v>
      </c>
      <c r="B9" s="180" t="s">
        <v>2</v>
      </c>
      <c r="C9" s="194">
        <v>1400</v>
      </c>
      <c r="D9" s="195"/>
      <c r="E9" s="195">
        <v>420</v>
      </c>
      <c r="F9" s="195"/>
      <c r="G9" s="195">
        <f>C9-E9</f>
        <v>980</v>
      </c>
      <c r="H9" s="14"/>
    </row>
    <row r="10" spans="1:10" s="15" customFormat="1">
      <c r="A10" s="214">
        <v>2</v>
      </c>
      <c r="B10" s="181" t="s">
        <v>3</v>
      </c>
      <c r="C10" s="194">
        <f>C13+C14+C15+C16+C18+C19+C20+C21+C22</f>
        <v>1400</v>
      </c>
      <c r="D10" s="195"/>
      <c r="E10" s="195">
        <f>E13+E14+E15+E16+E18+E19+E21+E20</f>
        <v>341.64800000000002</v>
      </c>
      <c r="F10" s="195">
        <f>F13+F14+F15+F16+F18+F19+F21+F20</f>
        <v>0</v>
      </c>
      <c r="G10" s="195">
        <f t="shared" ref="G10:G20" si="0">C10-E10</f>
        <v>1058.3519999999999</v>
      </c>
      <c r="H10" s="16"/>
      <c r="I10" s="17"/>
    </row>
    <row r="11" spans="1:10">
      <c r="A11" s="215">
        <v>3</v>
      </c>
      <c r="B11" s="182" t="s">
        <v>4</v>
      </c>
      <c r="C11" s="196">
        <f>C9-C10</f>
        <v>0</v>
      </c>
      <c r="D11" s="196"/>
      <c r="E11" s="197">
        <f>E9-E10</f>
        <v>78.351999999999975</v>
      </c>
      <c r="F11" s="197"/>
      <c r="G11" s="195"/>
      <c r="H11" s="345"/>
    </row>
    <row r="12" spans="1:10" s="141" customFormat="1" ht="17.25" customHeight="1">
      <c r="A12" s="183" t="s">
        <v>5</v>
      </c>
      <c r="B12" s="183"/>
      <c r="C12" s="198"/>
      <c r="D12" s="198"/>
      <c r="E12" s="199"/>
      <c r="F12" s="199"/>
      <c r="G12" s="195"/>
      <c r="H12" s="345"/>
      <c r="I12" s="211"/>
      <c r="J12" s="188"/>
    </row>
    <row r="13" spans="1:10" ht="19.5" customHeight="1">
      <c r="A13" s="216" t="s">
        <v>17</v>
      </c>
      <c r="B13" s="184" t="s">
        <v>6</v>
      </c>
      <c r="C13" s="24">
        <v>619.43700000000001</v>
      </c>
      <c r="D13" s="24"/>
      <c r="E13" s="24"/>
      <c r="F13" s="24"/>
      <c r="G13" s="25">
        <f>C13-E13</f>
        <v>619.43700000000001</v>
      </c>
      <c r="H13" s="10"/>
      <c r="I13" s="13"/>
      <c r="J13" s="13"/>
    </row>
    <row r="14" spans="1:10" ht="15">
      <c r="A14" s="216" t="s">
        <v>21</v>
      </c>
      <c r="B14" s="184" t="s">
        <v>7</v>
      </c>
      <c r="C14" s="24">
        <v>37.125</v>
      </c>
      <c r="D14" s="24"/>
      <c r="E14" s="24"/>
      <c r="F14" s="24"/>
      <c r="G14" s="25">
        <f t="shared" si="0"/>
        <v>37.125</v>
      </c>
      <c r="H14" s="9"/>
      <c r="I14" s="10"/>
      <c r="J14" s="3"/>
    </row>
    <row r="15" spans="1:10" ht="15">
      <c r="A15" s="216" t="s">
        <v>22</v>
      </c>
      <c r="B15" s="184" t="s">
        <v>8</v>
      </c>
      <c r="C15" s="24">
        <v>30.937999999999999</v>
      </c>
      <c r="D15" s="24"/>
      <c r="E15" s="24"/>
      <c r="F15" s="24"/>
      <c r="G15" s="25">
        <f t="shared" si="0"/>
        <v>30.937999999999999</v>
      </c>
      <c r="H15" s="9"/>
      <c r="I15" s="10"/>
      <c r="J15" s="3"/>
    </row>
    <row r="16" spans="1:10" ht="15">
      <c r="A16" s="216" t="s">
        <v>15</v>
      </c>
      <c r="B16" s="184" t="s">
        <v>14</v>
      </c>
      <c r="C16" s="24">
        <v>340</v>
      </c>
      <c r="D16" s="24"/>
      <c r="E16" s="24">
        <v>341.64800000000002</v>
      </c>
      <c r="F16" s="24"/>
      <c r="G16" s="25">
        <f>C16-E16</f>
        <v>-1.6480000000000246</v>
      </c>
      <c r="H16" s="9"/>
      <c r="I16" s="10"/>
      <c r="J16" s="3"/>
    </row>
    <row r="17" spans="1:10" s="141" customFormat="1" ht="15" customHeight="1">
      <c r="A17" s="183" t="s">
        <v>9</v>
      </c>
      <c r="B17" s="185"/>
      <c r="C17" s="200"/>
      <c r="D17" s="198"/>
      <c r="E17" s="200"/>
      <c r="F17" s="200"/>
      <c r="G17" s="195"/>
      <c r="H17" s="209"/>
      <c r="I17" s="210"/>
      <c r="J17" s="188"/>
    </row>
    <row r="18" spans="1:10" ht="18" customHeight="1">
      <c r="A18" s="216" t="s">
        <v>16</v>
      </c>
      <c r="B18" s="184" t="s">
        <v>10</v>
      </c>
      <c r="C18" s="26"/>
      <c r="D18" s="24"/>
      <c r="E18" s="24"/>
      <c r="F18" s="26"/>
      <c r="G18" s="25">
        <f t="shared" si="0"/>
        <v>0</v>
      </c>
      <c r="H18" s="11"/>
    </row>
    <row r="19" spans="1:10" ht="33" customHeight="1">
      <c r="A19" s="216" t="s">
        <v>19</v>
      </c>
      <c r="B19" s="186" t="s">
        <v>13</v>
      </c>
      <c r="C19" s="26">
        <v>22.5</v>
      </c>
      <c r="D19" s="24"/>
      <c r="E19" s="24"/>
      <c r="F19" s="26"/>
      <c r="G19" s="25">
        <f>C19-E19</f>
        <v>22.5</v>
      </c>
      <c r="H19" s="11"/>
      <c r="I19" s="63"/>
    </row>
    <row r="20" spans="1:10" ht="33.75" customHeight="1">
      <c r="A20" s="216" t="s">
        <v>20</v>
      </c>
      <c r="B20" s="186" t="s">
        <v>11</v>
      </c>
      <c r="C20" s="26">
        <v>0</v>
      </c>
      <c r="D20" s="24"/>
      <c r="E20" s="24"/>
      <c r="F20" s="26"/>
      <c r="G20" s="25">
        <f t="shared" si="0"/>
        <v>0</v>
      </c>
      <c r="H20" s="11"/>
    </row>
    <row r="21" spans="1:10" ht="20.25" customHeight="1">
      <c r="A21" s="216" t="s">
        <v>18</v>
      </c>
      <c r="B21" s="184" t="s">
        <v>12</v>
      </c>
      <c r="C21" s="26">
        <v>200</v>
      </c>
      <c r="D21" s="24"/>
      <c r="E21" s="24"/>
      <c r="F21" s="24"/>
      <c r="G21" s="25">
        <f>C21-E21</f>
        <v>200</v>
      </c>
      <c r="H21" s="11"/>
    </row>
    <row r="22" spans="1:10" ht="21" customHeight="1">
      <c r="A22" s="185"/>
      <c r="B22" s="133" t="s">
        <v>100</v>
      </c>
      <c r="C22" s="178">
        <v>150</v>
      </c>
      <c r="D22" s="178"/>
      <c r="E22" s="178"/>
      <c r="F22" s="178"/>
      <c r="G22" s="178">
        <f>C22-E22</f>
        <v>150</v>
      </c>
    </row>
    <row r="23" spans="1:10" ht="13.5" customHeight="1">
      <c r="B23" s="213" t="s">
        <v>29</v>
      </c>
      <c r="C23" s="213"/>
      <c r="D23" s="213"/>
      <c r="E23" s="213"/>
      <c r="F23" s="213"/>
      <c r="G23" s="213"/>
    </row>
    <row r="24" spans="1:10" ht="15" customHeight="1">
      <c r="B24" s="212"/>
      <c r="C24" s="212"/>
      <c r="D24" s="212"/>
      <c r="E24" s="212"/>
      <c r="F24" s="212"/>
      <c r="G24" s="212"/>
    </row>
    <row r="25" spans="1:10" ht="15">
      <c r="B25" s="187"/>
      <c r="C25" s="187"/>
      <c r="D25" s="187"/>
    </row>
    <row r="26" spans="1:10" ht="15">
      <c r="B26" s="110" t="s">
        <v>33</v>
      </c>
      <c r="C26" s="187"/>
      <c r="D26" s="187"/>
    </row>
    <row r="27" spans="1:10" ht="15">
      <c r="B27" s="187"/>
      <c r="C27" s="187"/>
      <c r="D27" s="187"/>
    </row>
    <row r="28" spans="1:10" ht="15">
      <c r="B28" s="187"/>
      <c r="C28" s="187"/>
      <c r="D28" s="187"/>
    </row>
    <row r="29" spans="1:10" ht="15">
      <c r="B29" s="187"/>
      <c r="C29" s="187"/>
      <c r="D29" s="187"/>
    </row>
    <row r="30" spans="1:10" ht="15">
      <c r="B30" s="187"/>
      <c r="C30" s="187"/>
      <c r="D30" s="187"/>
    </row>
    <row r="31" spans="1:10" ht="15">
      <c r="B31" s="187"/>
      <c r="C31" s="187"/>
      <c r="D31" s="187"/>
    </row>
    <row r="32" spans="1:10" ht="13.5" customHeight="1">
      <c r="B32" s="187"/>
      <c r="C32" s="187"/>
      <c r="D32" s="187"/>
    </row>
    <row r="34" spans="1:8">
      <c r="A34" s="188"/>
      <c r="B34" s="188"/>
      <c r="C34" s="188"/>
      <c r="D34" s="188"/>
      <c r="E34" s="177"/>
      <c r="F34" s="177"/>
      <c r="G34" s="188"/>
    </row>
    <row r="35" spans="1:8">
      <c r="A35" s="188"/>
      <c r="B35" s="188"/>
      <c r="C35" s="188"/>
      <c r="D35" s="188"/>
      <c r="E35" s="177"/>
      <c r="F35" s="177"/>
      <c r="G35" s="188"/>
    </row>
    <row r="36" spans="1:8">
      <c r="A36" s="188"/>
      <c r="B36" s="188"/>
      <c r="C36" s="188"/>
      <c r="D36" s="188"/>
      <c r="E36" s="177"/>
      <c r="F36" s="177"/>
      <c r="G36" s="188"/>
    </row>
    <row r="37" spans="1:8">
      <c r="A37" s="344"/>
      <c r="B37" s="344"/>
      <c r="C37" s="346"/>
      <c r="D37" s="201"/>
      <c r="E37" s="346"/>
      <c r="F37" s="201"/>
      <c r="G37" s="201"/>
      <c r="H37" s="12"/>
    </row>
    <row r="38" spans="1:8" ht="37.5" customHeight="1">
      <c r="A38" s="344"/>
      <c r="B38" s="344"/>
      <c r="C38" s="346"/>
      <c r="D38" s="201"/>
      <c r="E38" s="346"/>
      <c r="F38" s="201"/>
      <c r="G38" s="201"/>
      <c r="H38" s="12"/>
    </row>
    <row r="39" spans="1:8">
      <c r="A39" s="217"/>
      <c r="B39" s="189"/>
      <c r="C39" s="202"/>
      <c r="D39" s="201"/>
      <c r="E39" s="201"/>
      <c r="F39" s="201"/>
      <c r="G39" s="203"/>
      <c r="H39" s="5"/>
    </row>
    <row r="40" spans="1:8">
      <c r="A40" s="217"/>
      <c r="B40" s="190"/>
      <c r="C40" s="202"/>
      <c r="D40" s="202"/>
      <c r="E40" s="202"/>
      <c r="F40" s="202"/>
      <c r="G40" s="204"/>
      <c r="H40" s="6"/>
    </row>
    <row r="41" spans="1:8">
      <c r="A41" s="177"/>
      <c r="B41" s="191"/>
      <c r="C41" s="201"/>
      <c r="D41" s="202"/>
      <c r="E41" s="202"/>
      <c r="F41" s="202"/>
      <c r="G41" s="202"/>
      <c r="H41" s="7"/>
    </row>
    <row r="42" spans="1:8" ht="12.75" customHeight="1">
      <c r="A42" s="343"/>
      <c r="B42" s="343"/>
      <c r="C42" s="343"/>
      <c r="D42" s="343"/>
      <c r="E42" s="343"/>
      <c r="F42" s="343"/>
      <c r="G42" s="343"/>
      <c r="H42" s="8"/>
    </row>
    <row r="43" spans="1:8">
      <c r="A43" s="188"/>
      <c r="B43" s="188"/>
      <c r="C43" s="177"/>
      <c r="D43" s="205"/>
      <c r="E43" s="205"/>
      <c r="F43" s="205"/>
      <c r="G43" s="206"/>
      <c r="H43" s="10"/>
    </row>
    <row r="44" spans="1:8">
      <c r="A44" s="188"/>
      <c r="B44" s="188"/>
      <c r="C44" s="177"/>
      <c r="D44" s="205"/>
      <c r="E44" s="205"/>
      <c r="F44" s="205"/>
      <c r="G44" s="206"/>
      <c r="H44" s="10"/>
    </row>
    <row r="45" spans="1:8">
      <c r="A45" s="188"/>
      <c r="B45" s="188"/>
      <c r="C45" s="177"/>
      <c r="D45" s="205"/>
      <c r="E45" s="207"/>
      <c r="F45" s="207"/>
      <c r="G45" s="206"/>
      <c r="H45" s="10"/>
    </row>
    <row r="46" spans="1:8">
      <c r="A46" s="188"/>
      <c r="B46" s="188"/>
      <c r="C46" s="177"/>
      <c r="D46" s="205"/>
      <c r="E46" s="207"/>
      <c r="F46" s="207"/>
      <c r="G46" s="206"/>
      <c r="H46" s="10"/>
    </row>
    <row r="47" spans="1:8">
      <c r="A47" s="188"/>
      <c r="B47" s="188"/>
      <c r="C47" s="177"/>
      <c r="D47" s="205"/>
      <c r="E47" s="207"/>
      <c r="F47" s="207"/>
      <c r="G47" s="206"/>
      <c r="H47" s="10"/>
    </row>
    <row r="48" spans="1:8">
      <c r="A48" s="188"/>
      <c r="B48" s="188"/>
      <c r="C48" s="206"/>
      <c r="D48" s="205"/>
      <c r="E48" s="207"/>
      <c r="F48" s="207"/>
      <c r="G48" s="206"/>
      <c r="H48" s="10"/>
    </row>
    <row r="49" spans="1:8">
      <c r="A49" s="188"/>
      <c r="B49" s="188"/>
      <c r="C49" s="177"/>
      <c r="D49" s="205"/>
      <c r="E49" s="207"/>
      <c r="F49" s="207"/>
      <c r="G49" s="206"/>
      <c r="H49" s="10"/>
    </row>
    <row r="50" spans="1:8">
      <c r="A50" s="188"/>
      <c r="B50" s="188"/>
      <c r="C50" s="177"/>
      <c r="D50" s="205"/>
      <c r="E50" s="208"/>
      <c r="F50" s="208"/>
      <c r="G50" s="206"/>
      <c r="H50" s="10"/>
    </row>
    <row r="51" spans="1:8">
      <c r="A51" s="188"/>
      <c r="B51" s="188"/>
      <c r="C51" s="177"/>
      <c r="D51" s="205"/>
      <c r="E51" s="208"/>
      <c r="F51" s="208"/>
      <c r="G51" s="206"/>
      <c r="H51" s="10"/>
    </row>
    <row r="52" spans="1:8">
      <c r="A52" s="188"/>
      <c r="B52" s="188"/>
      <c r="C52" s="177"/>
      <c r="D52" s="205"/>
      <c r="E52" s="207"/>
      <c r="F52" s="207"/>
      <c r="G52" s="206"/>
      <c r="H52" s="10"/>
    </row>
    <row r="53" spans="1:8">
      <c r="A53" s="188"/>
      <c r="B53" s="188"/>
      <c r="C53" s="188"/>
      <c r="D53" s="188"/>
      <c r="E53" s="177"/>
      <c r="F53" s="177"/>
      <c r="G53" s="188"/>
    </row>
    <row r="54" spans="1:8">
      <c r="A54" s="188"/>
      <c r="B54" s="188"/>
      <c r="C54" s="188"/>
      <c r="D54" s="188"/>
      <c r="E54" s="177"/>
      <c r="F54" s="177"/>
      <c r="G54" s="188"/>
    </row>
    <row r="55" spans="1:8">
      <c r="A55" s="188"/>
      <c r="B55" s="188"/>
      <c r="C55" s="188"/>
      <c r="D55" s="188"/>
      <c r="E55" s="177"/>
      <c r="F55" s="177"/>
      <c r="G55" s="188"/>
    </row>
    <row r="56" spans="1:8">
      <c r="A56" s="188"/>
      <c r="B56" s="188"/>
      <c r="C56" s="188"/>
      <c r="D56" s="188"/>
      <c r="E56" s="177"/>
      <c r="F56" s="177"/>
      <c r="G56" s="188"/>
    </row>
  </sheetData>
  <mergeCells count="15">
    <mergeCell ref="A3:G3"/>
    <mergeCell ref="B4:G4"/>
    <mergeCell ref="A7:A8"/>
    <mergeCell ref="B7:B8"/>
    <mergeCell ref="C7:C8"/>
    <mergeCell ref="D7:D8"/>
    <mergeCell ref="E7:E8"/>
    <mergeCell ref="G7:G8"/>
    <mergeCell ref="A42:G42"/>
    <mergeCell ref="H7:H8"/>
    <mergeCell ref="H11:H12"/>
    <mergeCell ref="A37:A38"/>
    <mergeCell ref="B37:B38"/>
    <mergeCell ref="C37:C38"/>
    <mergeCell ref="E37:E38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V55"/>
  <sheetViews>
    <sheetView zoomScaleNormal="100" zoomScaleSheetLayoutView="100" workbookViewId="0">
      <selection activeCell="B29" sqref="B29"/>
    </sheetView>
  </sheetViews>
  <sheetFormatPr defaultColWidth="9.140625" defaultRowHeight="12.75"/>
  <cols>
    <col min="1" max="1" width="4.42578125" style="88" customWidth="1"/>
    <col min="2" max="2" width="26" style="88" customWidth="1"/>
    <col min="3" max="3" width="12.7109375" style="88" customWidth="1"/>
    <col min="4" max="4" width="12.42578125" style="88" customWidth="1"/>
    <col min="5" max="5" width="13.42578125" style="104" customWidth="1"/>
    <col min="6" max="6" width="10.42578125" style="104" hidden="1" customWidth="1"/>
    <col min="7" max="7" width="11.85546875" style="88" customWidth="1"/>
    <col min="8" max="8" width="10.28515625" style="76" customWidth="1"/>
    <col min="9" max="9" width="13.140625" style="88" customWidth="1"/>
    <col min="10" max="11" width="9.140625" style="88"/>
    <col min="12" max="18" width="16.140625" style="88" customWidth="1"/>
    <col min="19" max="16384" width="9.140625" style="88"/>
  </cols>
  <sheetData>
    <row r="3" spans="1:22" ht="33.75" customHeight="1">
      <c r="A3" s="317" t="s">
        <v>96</v>
      </c>
      <c r="B3" s="317"/>
      <c r="C3" s="317"/>
      <c r="D3" s="317"/>
      <c r="E3" s="317"/>
      <c r="F3" s="317"/>
      <c r="G3" s="317"/>
      <c r="H3" s="12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22" ht="15" customHeight="1">
      <c r="B4" s="317"/>
      <c r="C4" s="317"/>
      <c r="D4" s="317"/>
      <c r="E4" s="317"/>
      <c r="F4" s="317"/>
      <c r="G4" s="317"/>
      <c r="H4" s="117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>
      <c r="B5" s="89"/>
      <c r="C5" s="89"/>
      <c r="D5" s="89"/>
      <c r="E5" s="89"/>
      <c r="F5" s="89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</row>
    <row r="6" spans="1:22">
      <c r="C6" s="90"/>
      <c r="D6" s="90"/>
      <c r="G6" s="90" t="s">
        <v>0</v>
      </c>
      <c r="J6" s="76"/>
      <c r="K6" s="76"/>
      <c r="L6" s="76"/>
      <c r="M6" s="324"/>
      <c r="N6" s="324"/>
      <c r="O6" s="324"/>
      <c r="P6" s="324"/>
      <c r="Q6" s="76"/>
      <c r="R6" s="76"/>
      <c r="S6" s="76"/>
      <c r="T6" s="76"/>
      <c r="U6" s="76"/>
      <c r="V6" s="76"/>
    </row>
    <row r="7" spans="1:22" ht="15.75" customHeight="1">
      <c r="A7" s="319"/>
      <c r="B7" s="319" t="s">
        <v>1</v>
      </c>
      <c r="C7" s="320" t="s">
        <v>35</v>
      </c>
      <c r="D7" s="321" t="s">
        <v>23</v>
      </c>
      <c r="E7" s="320" t="s">
        <v>24</v>
      </c>
      <c r="F7" s="73"/>
      <c r="G7" s="352" t="s">
        <v>25</v>
      </c>
      <c r="H7" s="323"/>
      <c r="J7" s="76"/>
      <c r="K7" s="76"/>
      <c r="L7" s="324"/>
      <c r="M7" s="324"/>
      <c r="N7" s="324"/>
      <c r="O7" s="324"/>
      <c r="P7" s="324"/>
      <c r="Q7" s="324"/>
      <c r="R7" s="324"/>
      <c r="S7" s="76"/>
      <c r="T7" s="76"/>
      <c r="U7" s="76"/>
      <c r="V7" s="76"/>
    </row>
    <row r="8" spans="1:22" ht="51.75" customHeight="1">
      <c r="A8" s="319"/>
      <c r="B8" s="319"/>
      <c r="C8" s="320"/>
      <c r="D8" s="322"/>
      <c r="E8" s="320"/>
      <c r="F8" s="73" t="s">
        <v>23</v>
      </c>
      <c r="G8" s="352"/>
      <c r="H8" s="323"/>
      <c r="J8" s="76"/>
      <c r="K8" s="76"/>
      <c r="L8" s="324"/>
      <c r="M8" s="175"/>
      <c r="N8" s="175"/>
      <c r="O8" s="175"/>
      <c r="P8" s="175"/>
      <c r="Q8" s="324"/>
      <c r="R8" s="324"/>
      <c r="S8" s="76"/>
      <c r="T8" s="76"/>
      <c r="U8" s="76"/>
      <c r="V8" s="76"/>
    </row>
    <row r="9" spans="1:22" s="95" customFormat="1">
      <c r="A9" s="74">
        <v>1</v>
      </c>
      <c r="B9" s="84" t="s">
        <v>2</v>
      </c>
      <c r="C9" s="93" t="e">
        <f>'205 дог'!C9+'дог 528'!C9+#REF!+#REF!+#REF!</f>
        <v>#REF!</v>
      </c>
      <c r="D9" s="75"/>
      <c r="E9" s="75" t="e">
        <f>'205 дог'!D9+'дог 528'!E9+#REF!+#REF!+#REF!</f>
        <v>#REF!</v>
      </c>
      <c r="F9" s="75"/>
      <c r="G9" s="75" t="e">
        <f>C9-E9</f>
        <v>#REF!</v>
      </c>
      <c r="H9" s="69"/>
      <c r="J9" s="94"/>
      <c r="K9" s="94"/>
      <c r="L9" s="76"/>
      <c r="M9" s="139"/>
      <c r="N9" s="139"/>
      <c r="O9" s="139"/>
      <c r="P9" s="139"/>
      <c r="Q9" s="139"/>
      <c r="R9" s="94"/>
      <c r="S9" s="94"/>
      <c r="T9" s="94"/>
      <c r="U9" s="94"/>
      <c r="V9" s="94"/>
    </row>
    <row r="10" spans="1:22" s="95" customFormat="1">
      <c r="A10" s="74">
        <v>2</v>
      </c>
      <c r="B10" s="96" t="s">
        <v>3</v>
      </c>
      <c r="C10" s="93" t="e">
        <f>C13+C14+C15+C16+C18+C19+C21+C20</f>
        <v>#REF!</v>
      </c>
      <c r="D10" s="75"/>
      <c r="E10" s="75" t="e">
        <f>E13+E14+E15+E16+E18+E19+E20+E21</f>
        <v>#REF!</v>
      </c>
      <c r="F10" s="75">
        <f>F13+F14+F15+F16+F18+F19+F21+F20</f>
        <v>0</v>
      </c>
      <c r="G10" s="75" t="e">
        <f t="shared" ref="G10:G21" si="0">C10-E10</f>
        <v>#REF!</v>
      </c>
      <c r="H10" s="71"/>
      <c r="I10" s="94"/>
      <c r="J10" s="94"/>
      <c r="K10" s="94"/>
      <c r="L10" s="76"/>
      <c r="M10" s="139"/>
      <c r="N10" s="139"/>
      <c r="O10" s="139"/>
      <c r="P10" s="139"/>
      <c r="Q10" s="139"/>
      <c r="R10" s="94"/>
      <c r="S10" s="94"/>
      <c r="T10" s="94"/>
      <c r="U10" s="94"/>
      <c r="V10" s="94"/>
    </row>
    <row r="11" spans="1:22">
      <c r="A11" s="74">
        <v>3</v>
      </c>
      <c r="B11" s="97" t="s">
        <v>4</v>
      </c>
      <c r="C11" s="64" t="e">
        <f>C9-C10</f>
        <v>#REF!</v>
      </c>
      <c r="D11" s="64"/>
      <c r="E11" s="81" t="e">
        <f>E9-E10</f>
        <v>#REF!</v>
      </c>
      <c r="F11" s="81"/>
      <c r="G11" s="75"/>
      <c r="H11" s="98"/>
      <c r="J11" s="76"/>
      <c r="K11" s="76"/>
      <c r="L11" s="76"/>
      <c r="M11" s="139"/>
      <c r="N11" s="139"/>
      <c r="O11" s="139"/>
      <c r="P11" s="139"/>
      <c r="Q11" s="139"/>
      <c r="R11" s="76"/>
      <c r="S11" s="76"/>
      <c r="T11" s="76"/>
      <c r="U11" s="76"/>
      <c r="V11" s="76"/>
    </row>
    <row r="12" spans="1:22" ht="12.75" customHeight="1">
      <c r="A12" s="84" t="s">
        <v>5</v>
      </c>
      <c r="B12" s="84"/>
      <c r="C12" s="77"/>
      <c r="D12" s="77"/>
      <c r="E12" s="99"/>
      <c r="F12" s="99"/>
      <c r="G12" s="75"/>
      <c r="H12" s="85"/>
      <c r="I12" s="78"/>
      <c r="J12" s="76"/>
      <c r="K12" s="76"/>
      <c r="L12" s="94"/>
      <c r="M12" s="176"/>
      <c r="N12" s="176"/>
      <c r="O12" s="176"/>
      <c r="P12" s="176"/>
      <c r="Q12" s="176"/>
      <c r="R12" s="76"/>
      <c r="S12" s="76"/>
      <c r="T12" s="76"/>
      <c r="U12" s="76"/>
      <c r="V12" s="76"/>
    </row>
    <row r="13" spans="1:22" ht="19.5" customHeight="1">
      <c r="A13" s="131" t="s">
        <v>17</v>
      </c>
      <c r="B13" s="132" t="s">
        <v>6</v>
      </c>
      <c r="C13" s="27" t="e">
        <f>'205 дог'!C13+'дог 528'!C13+#REF!+#REF!+#REF!</f>
        <v>#REF!</v>
      </c>
      <c r="D13" s="27"/>
      <c r="E13" s="27" t="e">
        <f>'205 дог'!D13+'дог 528'!E13+#REF!+#REF!+#REF!</f>
        <v>#REF!</v>
      </c>
      <c r="F13" s="27"/>
      <c r="G13" s="30" t="e">
        <f t="shared" si="0"/>
        <v>#REF!</v>
      </c>
      <c r="H13" s="139"/>
      <c r="I13" s="49"/>
      <c r="J13" s="49"/>
      <c r="K13" s="76"/>
      <c r="L13" s="76"/>
      <c r="M13" s="139"/>
      <c r="N13" s="139"/>
      <c r="O13" s="139"/>
      <c r="P13" s="139"/>
      <c r="Q13" s="139"/>
      <c r="R13" s="76"/>
      <c r="S13" s="76"/>
      <c r="T13" s="76"/>
      <c r="U13" s="76"/>
      <c r="V13" s="76"/>
    </row>
    <row r="14" spans="1:22" ht="15">
      <c r="A14" s="131" t="s">
        <v>21</v>
      </c>
      <c r="B14" s="132" t="s">
        <v>7</v>
      </c>
      <c r="C14" s="27" t="e">
        <f>'205 дог'!C14+'дог 528'!C14+#REF!+#REF!+#REF!</f>
        <v>#REF!</v>
      </c>
      <c r="D14" s="27"/>
      <c r="E14" s="27" t="e">
        <f>'205 дог'!D14+'дог 528'!E14+#REF!+#REF!+#REF!</f>
        <v>#REF!</v>
      </c>
      <c r="F14" s="27"/>
      <c r="G14" s="30" t="e">
        <f t="shared" si="0"/>
        <v>#REF!</v>
      </c>
      <c r="H14" s="83"/>
      <c r="I14" s="82"/>
      <c r="J14" s="76"/>
      <c r="K14" s="76"/>
      <c r="L14" s="76"/>
      <c r="M14" s="139"/>
      <c r="N14" s="139"/>
      <c r="O14" s="139"/>
      <c r="P14" s="139"/>
      <c r="Q14" s="139"/>
      <c r="R14" s="76"/>
      <c r="S14" s="76"/>
      <c r="T14" s="76"/>
      <c r="U14" s="76"/>
      <c r="V14" s="76"/>
    </row>
    <row r="15" spans="1:22" ht="15">
      <c r="A15" s="131" t="s">
        <v>22</v>
      </c>
      <c r="B15" s="132" t="s">
        <v>8</v>
      </c>
      <c r="C15" s="27" t="e">
        <f>'205 дог'!C15+'дог 528'!C15+#REF!+#REF!+#REF!</f>
        <v>#REF!</v>
      </c>
      <c r="D15" s="27"/>
      <c r="E15" s="27" t="e">
        <f>'205 дог'!D15+'дог 528'!E15+#REF!+#REF!+#REF!</f>
        <v>#REF!</v>
      </c>
      <c r="F15" s="27"/>
      <c r="G15" s="30" t="e">
        <f t="shared" si="0"/>
        <v>#REF!</v>
      </c>
      <c r="H15" s="83"/>
      <c r="I15" s="82"/>
      <c r="J15" s="76"/>
      <c r="K15" s="76"/>
      <c r="L15" s="76"/>
      <c r="M15" s="139"/>
      <c r="N15" s="139"/>
      <c r="O15" s="139"/>
      <c r="P15" s="139"/>
      <c r="Q15" s="139"/>
      <c r="R15" s="76"/>
      <c r="S15" s="76"/>
      <c r="T15" s="76"/>
      <c r="U15" s="76"/>
      <c r="V15" s="76"/>
    </row>
    <row r="16" spans="1:22" ht="15">
      <c r="A16" s="131" t="s">
        <v>15</v>
      </c>
      <c r="B16" s="132" t="s">
        <v>14</v>
      </c>
      <c r="C16" s="27" t="e">
        <f>'205 дог'!C16+'дог 528'!C16+#REF!+#REF!+#REF!</f>
        <v>#REF!</v>
      </c>
      <c r="D16" s="27"/>
      <c r="E16" s="27" t="e">
        <f>'205 дог'!D16+'дог 528'!E16+#REF!+#REF!+#REF!</f>
        <v>#REF!</v>
      </c>
      <c r="F16" s="27"/>
      <c r="G16" s="30" t="e">
        <f t="shared" si="0"/>
        <v>#REF!</v>
      </c>
      <c r="H16" s="83"/>
      <c r="I16" s="82"/>
      <c r="J16" s="76"/>
      <c r="K16" s="76"/>
      <c r="L16" s="94"/>
      <c r="M16" s="176"/>
      <c r="N16" s="176"/>
      <c r="O16" s="176"/>
      <c r="P16" s="176"/>
      <c r="Q16" s="176"/>
      <c r="R16" s="76"/>
      <c r="S16" s="76"/>
      <c r="T16" s="76"/>
      <c r="U16" s="76"/>
      <c r="V16" s="76"/>
    </row>
    <row r="17" spans="1:22" ht="18" customHeight="1">
      <c r="A17" s="84" t="s">
        <v>9</v>
      </c>
      <c r="B17" s="101"/>
      <c r="C17" s="80"/>
      <c r="D17" s="77"/>
      <c r="E17" s="80"/>
      <c r="F17" s="80"/>
      <c r="G17" s="75"/>
      <c r="H17" s="85"/>
      <c r="I17" s="86"/>
      <c r="J17" s="76"/>
      <c r="K17" s="76"/>
      <c r="L17" s="76"/>
      <c r="M17" s="139"/>
      <c r="N17" s="139"/>
      <c r="O17" s="139"/>
      <c r="P17" s="139"/>
      <c r="Q17" s="139"/>
      <c r="R17" s="76"/>
      <c r="S17" s="76"/>
      <c r="T17" s="76"/>
      <c r="U17" s="76"/>
      <c r="V17" s="76"/>
    </row>
    <row r="18" spans="1:22" ht="20.25" customHeight="1">
      <c r="A18" s="131" t="s">
        <v>16</v>
      </c>
      <c r="B18" s="132" t="s">
        <v>10</v>
      </c>
      <c r="C18" s="28" t="e">
        <f>'205 дог'!C18+'дог 528'!C18+#REF!+#REF!+#REF!</f>
        <v>#REF!</v>
      </c>
      <c r="D18" s="27"/>
      <c r="E18" s="27" t="e">
        <f>'205 дог'!D18+'дог 528'!E18+#REF!+#REF!+#REF!</f>
        <v>#REF!</v>
      </c>
      <c r="F18" s="28"/>
      <c r="G18" s="30" t="e">
        <f>C18-E18</f>
        <v>#REF!</v>
      </c>
      <c r="H18" s="103"/>
      <c r="J18" s="76"/>
      <c r="K18" s="76"/>
      <c r="L18" s="76"/>
      <c r="M18" s="139"/>
      <c r="N18" s="139"/>
      <c r="O18" s="139"/>
      <c r="P18" s="139"/>
      <c r="Q18" s="139"/>
      <c r="R18" s="76"/>
      <c r="S18" s="76"/>
      <c r="T18" s="76"/>
      <c r="U18" s="76"/>
      <c r="V18" s="76"/>
    </row>
    <row r="19" spans="1:22" ht="34.5" customHeight="1">
      <c r="A19" s="131" t="s">
        <v>19</v>
      </c>
      <c r="B19" s="133" t="s">
        <v>13</v>
      </c>
      <c r="C19" s="28" t="e">
        <f>'205 дог'!C19+'дог 528'!C19+#REF!+#REF!+#REF!</f>
        <v>#REF!</v>
      </c>
      <c r="D19" s="27"/>
      <c r="E19" s="137" t="e">
        <f>'205 дог'!D19+'дог 528'!E19+#REF!+#REF!+#REF!</f>
        <v>#REF!</v>
      </c>
      <c r="F19" s="28"/>
      <c r="G19" s="30" t="e">
        <f>C19-E19</f>
        <v>#REF!</v>
      </c>
      <c r="H19" s="103"/>
      <c r="I19" s="134"/>
      <c r="J19" s="76"/>
      <c r="K19" s="76"/>
      <c r="L19" s="76"/>
      <c r="M19" s="139"/>
      <c r="N19" s="139"/>
      <c r="O19" s="139"/>
      <c r="P19" s="139"/>
      <c r="Q19" s="139"/>
      <c r="R19" s="76"/>
      <c r="S19" s="76"/>
      <c r="T19" s="76"/>
      <c r="U19" s="76"/>
      <c r="V19" s="76"/>
    </row>
    <row r="20" spans="1:22" ht="30" customHeight="1">
      <c r="A20" s="131" t="s">
        <v>20</v>
      </c>
      <c r="B20" s="133" t="s">
        <v>11</v>
      </c>
      <c r="C20" s="28" t="e">
        <f>'205 дог'!C20+'дог 528'!C20+#REF!+#REF!+#REF!</f>
        <v>#REF!</v>
      </c>
      <c r="D20" s="27"/>
      <c r="E20" s="27" t="e">
        <f>'205 дог'!D20+'дог 528'!E20+#REF!+#REF!+#REF!</f>
        <v>#REF!</v>
      </c>
      <c r="F20" s="28"/>
      <c r="G20" s="30" t="e">
        <f t="shared" si="0"/>
        <v>#REF!</v>
      </c>
      <c r="H20" s="103"/>
      <c r="J20" s="76"/>
      <c r="K20" s="76"/>
      <c r="L20" s="94"/>
      <c r="M20" s="176"/>
      <c r="N20" s="176"/>
      <c r="O20" s="176"/>
      <c r="P20" s="176"/>
      <c r="Q20" s="176"/>
      <c r="R20" s="94"/>
      <c r="S20" s="76"/>
      <c r="T20" s="76"/>
      <c r="U20" s="76"/>
      <c r="V20" s="76"/>
    </row>
    <row r="21" spans="1:22" ht="20.25" customHeight="1">
      <c r="A21" s="131" t="s">
        <v>18</v>
      </c>
      <c r="B21" s="132" t="s">
        <v>12</v>
      </c>
      <c r="C21" s="28" t="e">
        <f>'205 дог'!C21+'дог 528'!C21+#REF!+#REF!+#REF!</f>
        <v>#REF!</v>
      </c>
      <c r="D21" s="27"/>
      <c r="E21" s="27" t="e">
        <f>'205 дог'!D21+'дог 528'!E21+#REF!+#REF!+#REF!</f>
        <v>#REF!</v>
      </c>
      <c r="F21" s="27"/>
      <c r="G21" s="30" t="e">
        <f t="shared" si="0"/>
        <v>#REF!</v>
      </c>
      <c r="H21" s="103"/>
      <c r="J21" s="76"/>
      <c r="K21" s="76"/>
      <c r="L21" s="76"/>
      <c r="M21" s="139"/>
      <c r="N21" s="139"/>
      <c r="O21" s="139"/>
      <c r="P21" s="139"/>
      <c r="Q21" s="139"/>
      <c r="R21" s="76"/>
      <c r="S21" s="76"/>
      <c r="T21" s="76"/>
      <c r="U21" s="76"/>
      <c r="V21" s="76"/>
    </row>
    <row r="22" spans="1:22" ht="21" customHeight="1">
      <c r="B22" s="110"/>
      <c r="J22" s="76"/>
      <c r="K22" s="76"/>
      <c r="L22" s="76"/>
      <c r="M22" s="139"/>
      <c r="N22" s="139"/>
      <c r="O22" s="139"/>
      <c r="P22" s="139"/>
      <c r="Q22" s="139"/>
      <c r="R22" s="76"/>
      <c r="S22" s="76"/>
      <c r="T22" s="76"/>
      <c r="U22" s="76"/>
      <c r="V22" s="76"/>
    </row>
    <row r="23" spans="1:22" ht="15" customHeight="1">
      <c r="B23" s="316"/>
      <c r="C23" s="316"/>
      <c r="D23" s="316"/>
      <c r="E23" s="316"/>
      <c r="F23" s="316"/>
      <c r="G23" s="316"/>
      <c r="J23" s="76"/>
      <c r="K23" s="76"/>
      <c r="L23" s="76"/>
      <c r="M23" s="139"/>
      <c r="N23" s="139"/>
      <c r="O23" s="139"/>
      <c r="P23" s="139"/>
      <c r="Q23" s="139"/>
      <c r="R23" s="76"/>
      <c r="S23" s="76"/>
      <c r="T23" s="76"/>
      <c r="U23" s="76"/>
      <c r="V23" s="76"/>
    </row>
    <row r="24" spans="1:22" ht="15">
      <c r="B24" s="110"/>
      <c r="C24" s="110"/>
      <c r="D24" s="110"/>
      <c r="E24" s="138"/>
      <c r="J24" s="76"/>
      <c r="K24" s="76"/>
      <c r="L24" s="94"/>
      <c r="M24" s="176"/>
      <c r="N24" s="176"/>
      <c r="O24" s="176"/>
      <c r="P24" s="176"/>
      <c r="Q24" s="176"/>
      <c r="R24" s="76"/>
      <c r="S24" s="76"/>
      <c r="T24" s="76"/>
      <c r="U24" s="76"/>
      <c r="V24" s="76"/>
    </row>
    <row r="25" spans="1:22" ht="15">
      <c r="B25" s="110" t="s">
        <v>34</v>
      </c>
      <c r="C25" s="110"/>
      <c r="D25" s="110"/>
      <c r="J25" s="76"/>
      <c r="K25" s="76"/>
      <c r="L25" s="76"/>
      <c r="M25" s="139"/>
      <c r="N25" s="139"/>
      <c r="O25" s="139"/>
      <c r="P25" s="139"/>
      <c r="Q25" s="139"/>
      <c r="R25" s="76"/>
      <c r="S25" s="76"/>
      <c r="T25" s="76"/>
      <c r="U25" s="76"/>
      <c r="V25" s="76"/>
    </row>
    <row r="26" spans="1:22" ht="15">
      <c r="B26" s="110"/>
      <c r="C26" s="110"/>
      <c r="D26" s="110"/>
      <c r="J26" s="76"/>
      <c r="K26" s="76"/>
      <c r="L26" s="76"/>
      <c r="M26" s="139"/>
      <c r="N26" s="139"/>
      <c r="O26" s="139"/>
      <c r="P26" s="139"/>
      <c r="Q26" s="139"/>
      <c r="R26" s="76"/>
      <c r="S26" s="76"/>
      <c r="T26" s="76"/>
      <c r="U26" s="76"/>
      <c r="V26" s="76"/>
    </row>
    <row r="27" spans="1:22" ht="15">
      <c r="B27" s="110"/>
      <c r="C27" s="110"/>
      <c r="D27" s="110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</row>
    <row r="28" spans="1:22" ht="15">
      <c r="B28" s="110"/>
      <c r="C28" s="110"/>
      <c r="D28" s="110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</row>
    <row r="29" spans="1:22" ht="15">
      <c r="B29" s="110"/>
      <c r="C29" s="110"/>
      <c r="D29" s="110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</row>
    <row r="30" spans="1:22" ht="15">
      <c r="B30" s="110"/>
      <c r="C30" s="110"/>
      <c r="D30" s="110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</row>
    <row r="31" spans="1:22" ht="13.5" customHeight="1">
      <c r="B31" s="110"/>
      <c r="C31" s="110"/>
      <c r="D31" s="110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</row>
    <row r="32" spans="1:22"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</row>
    <row r="33" spans="1:22">
      <c r="A33" s="76"/>
      <c r="B33" s="76"/>
      <c r="C33" s="76"/>
      <c r="D33" s="76"/>
      <c r="E33" s="91"/>
      <c r="F33" s="91"/>
      <c r="G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</row>
    <row r="34" spans="1:22">
      <c r="A34" s="76"/>
      <c r="B34" s="76"/>
      <c r="C34" s="76"/>
      <c r="D34" s="76"/>
      <c r="E34" s="91"/>
      <c r="F34" s="91"/>
      <c r="G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</row>
    <row r="35" spans="1:22">
      <c r="A35" s="76"/>
      <c r="B35" s="76"/>
      <c r="C35" s="76"/>
      <c r="D35" s="76"/>
      <c r="E35" s="91"/>
      <c r="F35" s="91"/>
      <c r="G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</row>
    <row r="36" spans="1:22">
      <c r="A36" s="323"/>
      <c r="B36" s="323"/>
      <c r="C36" s="324"/>
      <c r="D36" s="92"/>
      <c r="E36" s="324"/>
      <c r="F36" s="92"/>
      <c r="G36" s="92"/>
      <c r="H36" s="92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</row>
    <row r="37" spans="1:22" ht="37.5" customHeight="1">
      <c r="A37" s="323"/>
      <c r="B37" s="323"/>
      <c r="C37" s="324"/>
      <c r="D37" s="92"/>
      <c r="E37" s="324"/>
      <c r="F37" s="92"/>
      <c r="G37" s="92"/>
      <c r="H37" s="92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</row>
    <row r="38" spans="1:22">
      <c r="A38" s="105"/>
      <c r="B38" s="102"/>
      <c r="C38" s="98"/>
      <c r="D38" s="92"/>
      <c r="E38" s="92"/>
      <c r="F38" s="92"/>
      <c r="G38" s="69"/>
      <c r="H38" s="69"/>
    </row>
    <row r="39" spans="1:22">
      <c r="A39" s="105"/>
      <c r="B39" s="100"/>
      <c r="C39" s="98"/>
      <c r="D39" s="98"/>
      <c r="E39" s="98"/>
      <c r="F39" s="98"/>
      <c r="G39" s="71"/>
      <c r="H39" s="71"/>
    </row>
    <row r="40" spans="1:22">
      <c r="A40" s="91"/>
      <c r="B40" s="106"/>
      <c r="C40" s="92"/>
      <c r="D40" s="98"/>
      <c r="E40" s="98"/>
      <c r="F40" s="98"/>
      <c r="G40" s="98"/>
      <c r="H40" s="98"/>
    </row>
    <row r="41" spans="1:22" ht="12.75" customHeight="1">
      <c r="A41" s="314"/>
      <c r="B41" s="314"/>
      <c r="C41" s="314"/>
      <c r="D41" s="314"/>
      <c r="E41" s="314"/>
      <c r="F41" s="314"/>
      <c r="G41" s="314"/>
      <c r="H41" s="100"/>
    </row>
    <row r="42" spans="1:22">
      <c r="A42" s="76"/>
      <c r="B42" s="76"/>
      <c r="C42" s="91"/>
      <c r="D42" s="135"/>
      <c r="E42" s="135"/>
      <c r="F42" s="135"/>
      <c r="G42" s="82"/>
      <c r="H42" s="82"/>
    </row>
    <row r="43" spans="1:22">
      <c r="A43" s="76"/>
      <c r="B43" s="76"/>
      <c r="C43" s="91"/>
      <c r="D43" s="135"/>
      <c r="E43" s="135"/>
      <c r="F43" s="135"/>
      <c r="G43" s="82"/>
      <c r="H43" s="82"/>
    </row>
    <row r="44" spans="1:22">
      <c r="A44" s="76"/>
      <c r="B44" s="76"/>
      <c r="C44" s="91"/>
      <c r="D44" s="135"/>
      <c r="E44" s="107"/>
      <c r="F44" s="107"/>
      <c r="G44" s="82"/>
      <c r="H44" s="82"/>
    </row>
    <row r="45" spans="1:22">
      <c r="A45" s="76"/>
      <c r="B45" s="76"/>
      <c r="C45" s="91"/>
      <c r="D45" s="135"/>
      <c r="E45" s="107"/>
      <c r="F45" s="107"/>
      <c r="G45" s="82"/>
      <c r="H45" s="82"/>
    </row>
    <row r="46" spans="1:22">
      <c r="A46" s="76"/>
      <c r="B46" s="76"/>
      <c r="C46" s="91"/>
      <c r="D46" s="135"/>
      <c r="E46" s="107"/>
      <c r="F46" s="107"/>
      <c r="G46" s="82"/>
      <c r="H46" s="82"/>
    </row>
    <row r="47" spans="1:22">
      <c r="A47" s="76"/>
      <c r="B47" s="76"/>
      <c r="C47" s="82"/>
      <c r="D47" s="135"/>
      <c r="E47" s="107"/>
      <c r="F47" s="107"/>
      <c r="G47" s="82"/>
      <c r="H47" s="82"/>
    </row>
    <row r="48" spans="1:22">
      <c r="A48" s="76"/>
      <c r="B48" s="76"/>
      <c r="C48" s="91"/>
      <c r="D48" s="135"/>
      <c r="E48" s="107"/>
      <c r="F48" s="107"/>
      <c r="G48" s="82"/>
      <c r="H48" s="82"/>
    </row>
    <row r="49" spans="1:8">
      <c r="A49" s="76"/>
      <c r="B49" s="76"/>
      <c r="C49" s="91"/>
      <c r="D49" s="135"/>
      <c r="E49" s="108"/>
      <c r="F49" s="108"/>
      <c r="G49" s="82"/>
      <c r="H49" s="82"/>
    </row>
    <row r="50" spans="1:8">
      <c r="A50" s="76"/>
      <c r="B50" s="76"/>
      <c r="C50" s="91"/>
      <c r="D50" s="135"/>
      <c r="E50" s="108"/>
      <c r="F50" s="108"/>
      <c r="G50" s="82"/>
      <c r="H50" s="82"/>
    </row>
    <row r="51" spans="1:8">
      <c r="A51" s="76"/>
      <c r="B51" s="76"/>
      <c r="C51" s="91"/>
      <c r="D51" s="135"/>
      <c r="E51" s="107"/>
      <c r="F51" s="107"/>
      <c r="G51" s="82"/>
      <c r="H51" s="82"/>
    </row>
    <row r="52" spans="1:8">
      <c r="A52" s="76"/>
      <c r="B52" s="76"/>
      <c r="C52" s="76"/>
      <c r="D52" s="76"/>
      <c r="E52" s="91"/>
      <c r="F52" s="91"/>
      <c r="G52" s="76"/>
    </row>
    <row r="53" spans="1:8">
      <c r="A53" s="76"/>
      <c r="B53" s="76"/>
      <c r="C53" s="76"/>
      <c r="D53" s="76"/>
      <c r="E53" s="91"/>
      <c r="F53" s="91"/>
      <c r="G53" s="76"/>
    </row>
    <row r="54" spans="1:8">
      <c r="A54" s="76"/>
      <c r="B54" s="76"/>
      <c r="C54" s="76"/>
      <c r="D54" s="76"/>
      <c r="E54" s="91"/>
      <c r="F54" s="91"/>
      <c r="G54" s="76"/>
    </row>
    <row r="55" spans="1:8">
      <c r="A55" s="76"/>
      <c r="B55" s="76"/>
      <c r="C55" s="76"/>
      <c r="D55" s="76"/>
      <c r="E55" s="91"/>
      <c r="F55" s="91"/>
      <c r="G55" s="76"/>
    </row>
  </sheetData>
  <mergeCells count="20">
    <mergeCell ref="A3:G3"/>
    <mergeCell ref="B4:G4"/>
    <mergeCell ref="M6:N7"/>
    <mergeCell ref="O6:P7"/>
    <mergeCell ref="A7:A8"/>
    <mergeCell ref="B7:B8"/>
    <mergeCell ref="C7:C8"/>
    <mergeCell ref="D7:D8"/>
    <mergeCell ref="E7:E8"/>
    <mergeCell ref="G7:G8"/>
    <mergeCell ref="A41:G41"/>
    <mergeCell ref="H7:H8"/>
    <mergeCell ref="L7:L8"/>
    <mergeCell ref="Q7:Q8"/>
    <mergeCell ref="R7:R8"/>
    <mergeCell ref="B23:G23"/>
    <mergeCell ref="A36:A37"/>
    <mergeCell ref="B36:B37"/>
    <mergeCell ref="C36:C37"/>
    <mergeCell ref="E36:E37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L17" sqref="L17"/>
    </sheetView>
  </sheetViews>
  <sheetFormatPr defaultColWidth="9.140625" defaultRowHeight="18.75"/>
  <cols>
    <col min="1" max="1" width="32.85546875" style="160" customWidth="1"/>
    <col min="2" max="3" width="26.28515625" style="160" customWidth="1"/>
    <col min="4" max="16384" width="9.140625" style="160"/>
  </cols>
  <sheetData>
    <row r="1" spans="1:9">
      <c r="C1" s="172" t="s">
        <v>93</v>
      </c>
    </row>
    <row r="2" spans="1:9" s="174" customFormat="1" ht="43.5" customHeight="1">
      <c r="A2" s="173"/>
      <c r="B2" s="173" t="s">
        <v>91</v>
      </c>
      <c r="C2" s="173" t="s">
        <v>92</v>
      </c>
    </row>
    <row r="3" spans="1:9" s="158" customFormat="1" ht="22.5" customHeight="1">
      <c r="A3" s="162" t="s">
        <v>87</v>
      </c>
      <c r="B3" s="163">
        <v>100600000</v>
      </c>
      <c r="C3" s="163"/>
      <c r="D3" s="159"/>
      <c r="E3" s="159"/>
      <c r="F3" s="159"/>
      <c r="G3" s="159"/>
      <c r="H3" s="159"/>
      <c r="I3" s="159"/>
    </row>
    <row r="4" spans="1:9" s="158" customFormat="1" ht="22.5" customHeight="1">
      <c r="A4" s="162" t="s">
        <v>88</v>
      </c>
      <c r="B4" s="163">
        <v>30180000</v>
      </c>
      <c r="C4" s="163"/>
      <c r="D4" s="159"/>
      <c r="E4" s="159"/>
      <c r="F4" s="159"/>
      <c r="G4" s="159"/>
      <c r="H4" s="159"/>
      <c r="I4" s="159"/>
    </row>
    <row r="5" spans="1:9" s="171" customFormat="1" ht="22.5" customHeight="1">
      <c r="A5" s="167" t="s">
        <v>89</v>
      </c>
      <c r="B5" s="164">
        <v>17279280</v>
      </c>
      <c r="C5" s="164">
        <v>49294000</v>
      </c>
      <c r="D5" s="170"/>
      <c r="E5" s="170"/>
      <c r="F5" s="170"/>
      <c r="G5" s="170"/>
      <c r="H5" s="170"/>
      <c r="I5" s="170"/>
    </row>
    <row r="6" spans="1:9" s="171" customFormat="1" ht="22.5" customHeight="1">
      <c r="A6" s="167" t="s">
        <v>90</v>
      </c>
      <c r="B6" s="164">
        <v>12095496</v>
      </c>
      <c r="C6" s="164">
        <v>40240000</v>
      </c>
      <c r="D6" s="170"/>
      <c r="E6" s="170"/>
      <c r="F6" s="170"/>
      <c r="G6" s="170"/>
      <c r="H6" s="170"/>
      <c r="I6" s="170"/>
    </row>
    <row r="7" spans="1:9" s="158" customFormat="1" ht="23.25" customHeight="1">
      <c r="A7" s="162" t="s">
        <v>86</v>
      </c>
      <c r="B7" s="163">
        <v>42275496</v>
      </c>
      <c r="C7" s="163">
        <v>70420000</v>
      </c>
      <c r="D7" s="159"/>
      <c r="E7" s="159"/>
      <c r="F7" s="159"/>
      <c r="G7" s="159"/>
      <c r="H7" s="159"/>
      <c r="I7" s="159"/>
    </row>
    <row r="8" spans="1:9" s="158" customFormat="1" ht="23.25" customHeight="1">
      <c r="A8" s="162" t="s">
        <v>26</v>
      </c>
      <c r="B8" s="163">
        <v>24996216</v>
      </c>
      <c r="C8" s="163">
        <v>53140720</v>
      </c>
      <c r="D8" s="159"/>
      <c r="E8" s="159"/>
      <c r="F8" s="159"/>
      <c r="G8" s="159"/>
      <c r="H8" s="159"/>
      <c r="I8" s="159"/>
    </row>
    <row r="9" spans="1:9">
      <c r="B9" s="161"/>
      <c r="C9" s="161"/>
      <c r="D9" s="161"/>
      <c r="E9" s="161"/>
      <c r="F9" s="161"/>
      <c r="G9" s="161"/>
      <c r="H9" s="161"/>
      <c r="I9" s="161"/>
    </row>
    <row r="10" spans="1:9">
      <c r="B10" s="161"/>
      <c r="C10" s="161"/>
      <c r="D10" s="161"/>
      <c r="E10" s="161"/>
      <c r="F10" s="161"/>
      <c r="G10" s="161"/>
      <c r="H10" s="161"/>
      <c r="I10" s="161"/>
    </row>
    <row r="11" spans="1:9">
      <c r="C11" s="172" t="s">
        <v>94</v>
      </c>
      <c r="D11" s="161"/>
      <c r="E11" s="161"/>
      <c r="F11" s="161"/>
      <c r="G11" s="161"/>
      <c r="H11" s="161"/>
      <c r="I11" s="161"/>
    </row>
    <row r="12" spans="1:9" s="166" customFormat="1" ht="45.75" customHeight="1">
      <c r="A12" s="173"/>
      <c r="B12" s="173" t="s">
        <v>91</v>
      </c>
      <c r="C12" s="173" t="s">
        <v>92</v>
      </c>
      <c r="D12" s="165"/>
      <c r="E12" s="165"/>
      <c r="F12" s="165"/>
      <c r="G12" s="165"/>
      <c r="H12" s="165"/>
      <c r="I12" s="165"/>
    </row>
    <row r="13" spans="1:9" ht="25.5" customHeight="1">
      <c r="A13" s="162" t="s">
        <v>87</v>
      </c>
      <c r="B13" s="163">
        <v>2908327</v>
      </c>
      <c r="C13" s="163"/>
      <c r="D13" s="161"/>
      <c r="E13" s="161"/>
      <c r="F13" s="161"/>
      <c r="G13" s="161"/>
      <c r="H13" s="161"/>
      <c r="I13" s="161"/>
    </row>
    <row r="14" spans="1:9" ht="25.5" customHeight="1">
      <c r="A14" s="162" t="s">
        <v>88</v>
      </c>
      <c r="B14" s="163">
        <v>872498</v>
      </c>
      <c r="C14" s="163"/>
      <c r="D14" s="161"/>
      <c r="E14" s="161"/>
      <c r="F14" s="161"/>
      <c r="G14" s="161"/>
      <c r="H14" s="161"/>
      <c r="I14" s="161"/>
    </row>
    <row r="15" spans="1:9" s="169" customFormat="1" ht="25.5" customHeight="1">
      <c r="A15" s="167" t="s">
        <v>89</v>
      </c>
      <c r="B15" s="164">
        <v>1451276</v>
      </c>
      <c r="C15" s="164">
        <v>1425069</v>
      </c>
      <c r="D15" s="168"/>
      <c r="E15" s="168"/>
      <c r="F15" s="168"/>
      <c r="G15" s="168"/>
      <c r="H15" s="168"/>
      <c r="I15" s="168"/>
    </row>
    <row r="16" spans="1:9" s="169" customFormat="1" ht="25.5" customHeight="1">
      <c r="A16" s="167" t="s">
        <v>90</v>
      </c>
      <c r="B16" s="164">
        <v>1015893</v>
      </c>
      <c r="C16" s="164">
        <v>1163320</v>
      </c>
      <c r="D16" s="168"/>
      <c r="E16" s="168"/>
      <c r="F16" s="168"/>
      <c r="G16" s="168"/>
      <c r="H16" s="168"/>
      <c r="I16" s="168"/>
    </row>
    <row r="17" spans="1:9" ht="25.5" customHeight="1">
      <c r="A17" s="162" t="s">
        <v>86</v>
      </c>
      <c r="B17" s="163">
        <v>1888391</v>
      </c>
      <c r="C17" s="163">
        <v>2035818</v>
      </c>
      <c r="D17" s="161"/>
      <c r="E17" s="161"/>
      <c r="F17" s="161"/>
      <c r="G17" s="161"/>
      <c r="H17" s="161"/>
      <c r="I17" s="161"/>
    </row>
    <row r="18" spans="1:9" ht="25.5" customHeight="1">
      <c r="A18" s="162" t="s">
        <v>26</v>
      </c>
      <c r="B18" s="163">
        <v>437115</v>
      </c>
      <c r="C18" s="163">
        <v>1163320</v>
      </c>
      <c r="D18" s="161"/>
      <c r="E18" s="161"/>
      <c r="F18" s="161"/>
      <c r="G18" s="161"/>
      <c r="H18" s="161"/>
      <c r="I18" s="161"/>
    </row>
    <row r="19" spans="1:9">
      <c r="B19" s="161"/>
      <c r="C19" s="161"/>
      <c r="D19" s="161"/>
      <c r="E19" s="161"/>
      <c r="F19" s="161"/>
      <c r="G19" s="161"/>
      <c r="H19" s="161"/>
      <c r="I19" s="161"/>
    </row>
    <row r="20" spans="1:9">
      <c r="B20" s="161"/>
      <c r="C20" s="161"/>
      <c r="D20" s="161"/>
      <c r="E20" s="161"/>
      <c r="F20" s="161"/>
      <c r="G20" s="161"/>
      <c r="H20" s="161"/>
      <c r="I20" s="161"/>
    </row>
    <row r="21" spans="1:9">
      <c r="C21" s="172" t="s">
        <v>95</v>
      </c>
      <c r="D21" s="161"/>
      <c r="E21" s="161"/>
      <c r="F21" s="161"/>
      <c r="G21" s="161"/>
      <c r="H21" s="161"/>
      <c r="I21" s="161"/>
    </row>
    <row r="22" spans="1:9" s="166" customFormat="1" ht="45.75" customHeight="1">
      <c r="A22" s="173"/>
      <c r="B22" s="173" t="s">
        <v>91</v>
      </c>
      <c r="C22" s="173" t="s">
        <v>92</v>
      </c>
      <c r="D22" s="165"/>
      <c r="E22" s="165"/>
      <c r="F22" s="165"/>
      <c r="G22" s="165"/>
      <c r="H22" s="165"/>
      <c r="I22" s="165"/>
    </row>
    <row r="23" spans="1:9" ht="28.5" customHeight="1">
      <c r="A23" s="162" t="s">
        <v>87</v>
      </c>
      <c r="B23" s="163">
        <v>7800000</v>
      </c>
      <c r="C23" s="163"/>
      <c r="D23" s="161"/>
      <c r="E23" s="161"/>
      <c r="F23" s="161"/>
      <c r="G23" s="161"/>
      <c r="H23" s="161"/>
      <c r="I23" s="161"/>
    </row>
    <row r="24" spans="1:9" ht="28.5" customHeight="1">
      <c r="A24" s="162" t="s">
        <v>88</v>
      </c>
      <c r="B24" s="163">
        <v>2340000</v>
      </c>
      <c r="C24" s="163"/>
      <c r="D24" s="161"/>
      <c r="E24" s="161"/>
      <c r="F24" s="161"/>
      <c r="G24" s="161"/>
      <c r="H24" s="161"/>
      <c r="I24" s="161"/>
    </row>
    <row r="25" spans="1:9" s="169" customFormat="1" ht="28.5" customHeight="1">
      <c r="A25" s="167" t="s">
        <v>89</v>
      </c>
      <c r="B25" s="164">
        <v>1598559</v>
      </c>
      <c r="C25" s="164">
        <v>3822000</v>
      </c>
      <c r="D25" s="168"/>
      <c r="E25" s="168"/>
      <c r="F25" s="168"/>
      <c r="G25" s="168"/>
      <c r="H25" s="168"/>
      <c r="I25" s="168"/>
    </row>
    <row r="26" spans="1:9" s="169" customFormat="1" ht="28.5" customHeight="1">
      <c r="A26" s="167" t="s">
        <v>90</v>
      </c>
      <c r="B26" s="164">
        <v>1118991</v>
      </c>
      <c r="C26" s="164">
        <v>3120000</v>
      </c>
      <c r="D26" s="168"/>
      <c r="E26" s="168"/>
      <c r="F26" s="168"/>
      <c r="G26" s="168"/>
      <c r="H26" s="168"/>
      <c r="I26" s="168"/>
    </row>
    <row r="27" spans="1:9" ht="28.5" customHeight="1">
      <c r="A27" s="162" t="s">
        <v>86</v>
      </c>
      <c r="B27" s="163">
        <v>3458991</v>
      </c>
      <c r="C27" s="163">
        <v>5460000</v>
      </c>
      <c r="D27" s="161"/>
      <c r="E27" s="161"/>
      <c r="F27" s="161"/>
      <c r="G27" s="161"/>
      <c r="H27" s="161"/>
      <c r="I27" s="161"/>
    </row>
    <row r="28" spans="1:9" ht="28.5" customHeight="1">
      <c r="A28" s="162" t="s">
        <v>26</v>
      </c>
      <c r="B28" s="163">
        <v>1860432</v>
      </c>
      <c r="C28" s="163">
        <v>3861441</v>
      </c>
      <c r="D28" s="161"/>
      <c r="E28" s="161"/>
      <c r="F28" s="161"/>
      <c r="G28" s="161"/>
      <c r="H28" s="161"/>
      <c r="I28" s="161"/>
    </row>
    <row r="29" spans="1:9">
      <c r="B29" s="161"/>
      <c r="C29" s="161"/>
      <c r="D29" s="161"/>
      <c r="E29" s="161"/>
      <c r="F29" s="161"/>
      <c r="G29" s="161"/>
      <c r="H29" s="161"/>
      <c r="I29" s="161"/>
    </row>
    <row r="30" spans="1:9">
      <c r="B30" s="161"/>
      <c r="C30" s="161"/>
      <c r="D30" s="161"/>
      <c r="E30" s="161"/>
      <c r="F30" s="161"/>
      <c r="G30" s="161"/>
      <c r="H30" s="161"/>
      <c r="I30" s="161"/>
    </row>
    <row r="31" spans="1:9">
      <c r="B31" s="161"/>
      <c r="C31" s="161"/>
      <c r="D31" s="161"/>
      <c r="E31" s="161"/>
      <c r="F31" s="161"/>
      <c r="G31" s="161"/>
      <c r="H31" s="161"/>
      <c r="I31" s="161"/>
    </row>
    <row r="32" spans="1:9">
      <c r="B32" s="161"/>
      <c r="C32" s="161"/>
      <c r="D32" s="161"/>
      <c r="E32" s="161"/>
      <c r="F32" s="161"/>
      <c r="G32" s="161"/>
      <c r="H32" s="161"/>
      <c r="I32" s="161"/>
    </row>
    <row r="33" spans="2:9">
      <c r="B33" s="161"/>
      <c r="C33" s="161"/>
      <c r="D33" s="161"/>
      <c r="E33" s="161"/>
      <c r="F33" s="161"/>
      <c r="G33" s="161"/>
      <c r="H33" s="161"/>
      <c r="I33" s="161"/>
    </row>
    <row r="34" spans="2:9">
      <c r="B34" s="161"/>
      <c r="C34" s="161"/>
      <c r="D34" s="161"/>
      <c r="E34" s="161"/>
      <c r="F34" s="161"/>
      <c r="G34" s="161"/>
      <c r="H34" s="161"/>
      <c r="I34" s="161"/>
    </row>
    <row r="35" spans="2:9">
      <c r="B35" s="161"/>
      <c r="C35" s="161"/>
      <c r="D35" s="161"/>
      <c r="E35" s="161"/>
      <c r="F35" s="161"/>
      <c r="G35" s="161"/>
      <c r="H35" s="161"/>
      <c r="I35" s="161"/>
    </row>
    <row r="36" spans="2:9">
      <c r="B36" s="161"/>
      <c r="C36" s="161"/>
      <c r="D36" s="161"/>
      <c r="E36" s="161"/>
      <c r="F36" s="161"/>
      <c r="G36" s="161"/>
      <c r="H36" s="161"/>
      <c r="I36" s="161"/>
    </row>
    <row r="37" spans="2:9">
      <c r="B37" s="161"/>
      <c r="C37" s="161"/>
      <c r="D37" s="161"/>
      <c r="E37" s="161"/>
      <c r="F37" s="161"/>
      <c r="G37" s="161"/>
      <c r="H37" s="161"/>
      <c r="I37" s="161"/>
    </row>
    <row r="38" spans="2:9">
      <c r="B38" s="161"/>
      <c r="C38" s="161"/>
      <c r="D38" s="161"/>
      <c r="E38" s="161"/>
      <c r="F38" s="161"/>
      <c r="G38" s="161"/>
      <c r="H38" s="161"/>
      <c r="I38" s="161"/>
    </row>
    <row r="39" spans="2:9">
      <c r="B39" s="161"/>
      <c r="C39" s="161"/>
      <c r="D39" s="161"/>
      <c r="E39" s="161"/>
      <c r="F39" s="161"/>
      <c r="G39" s="161"/>
      <c r="H39" s="161"/>
      <c r="I39" s="161"/>
    </row>
    <row r="40" spans="2:9">
      <c r="B40" s="161"/>
      <c r="C40" s="161"/>
      <c r="D40" s="161"/>
      <c r="E40" s="161"/>
      <c r="F40" s="161"/>
      <c r="G40" s="161"/>
      <c r="H40" s="161"/>
      <c r="I40" s="161"/>
    </row>
    <row r="41" spans="2:9">
      <c r="B41" s="161"/>
      <c r="C41" s="161"/>
      <c r="D41" s="161"/>
      <c r="E41" s="161"/>
      <c r="F41" s="161"/>
      <c r="G41" s="161"/>
      <c r="H41" s="161"/>
      <c r="I41" s="161"/>
    </row>
    <row r="42" spans="2:9">
      <c r="B42" s="161"/>
      <c r="C42" s="161"/>
      <c r="D42" s="161"/>
      <c r="E42" s="161"/>
      <c r="F42" s="161"/>
      <c r="G42" s="161"/>
      <c r="H42" s="161"/>
      <c r="I42" s="161"/>
    </row>
    <row r="43" spans="2:9">
      <c r="B43" s="161"/>
      <c r="C43" s="161"/>
      <c r="D43" s="161"/>
      <c r="E43" s="161"/>
      <c r="F43" s="161"/>
      <c r="G43" s="161"/>
      <c r="H43" s="161"/>
      <c r="I43" s="161"/>
    </row>
    <row r="44" spans="2:9">
      <c r="B44" s="161"/>
      <c r="C44" s="161"/>
      <c r="D44" s="161"/>
      <c r="E44" s="161"/>
      <c r="F44" s="161"/>
      <c r="G44" s="161"/>
      <c r="H44" s="161"/>
      <c r="I44" s="161"/>
    </row>
    <row r="45" spans="2:9">
      <c r="B45" s="161"/>
      <c r="C45" s="161"/>
      <c r="D45" s="161"/>
      <c r="E45" s="161"/>
      <c r="F45" s="161"/>
      <c r="G45" s="161"/>
      <c r="H45" s="161"/>
      <c r="I45" s="16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M25" sqref="M25"/>
    </sheetView>
  </sheetViews>
  <sheetFormatPr defaultRowHeight="12.75"/>
  <cols>
    <col min="1" max="1" width="6.42578125" customWidth="1"/>
    <col min="2" max="2" width="35.5703125" customWidth="1"/>
    <col min="3" max="3" width="15" customWidth="1"/>
    <col min="4" max="4" width="56.140625" customWidth="1"/>
  </cols>
  <sheetData>
    <row r="1" spans="1:4" ht="38.25">
      <c r="A1" s="142" t="s">
        <v>38</v>
      </c>
      <c r="B1" s="143" t="s">
        <v>39</v>
      </c>
      <c r="C1" s="144" t="s">
        <v>40</v>
      </c>
      <c r="D1" s="145" t="s">
        <v>41</v>
      </c>
    </row>
    <row r="2" spans="1:4" ht="31.5" customHeight="1">
      <c r="A2" s="146">
        <v>1</v>
      </c>
      <c r="B2" s="147" t="s">
        <v>42</v>
      </c>
      <c r="C2" s="148">
        <v>7000</v>
      </c>
      <c r="D2" s="149" t="s">
        <v>43</v>
      </c>
    </row>
    <row r="3" spans="1:4" ht="31.5" customHeight="1">
      <c r="A3" s="146">
        <v>2</v>
      </c>
      <c r="B3" s="147" t="s">
        <v>44</v>
      </c>
      <c r="C3" s="148">
        <v>5800</v>
      </c>
      <c r="D3" s="149" t="s">
        <v>45</v>
      </c>
    </row>
    <row r="4" spans="1:4" ht="31.5" customHeight="1">
      <c r="A4" s="146">
        <v>3</v>
      </c>
      <c r="B4" s="147" t="s">
        <v>46</v>
      </c>
      <c r="C4" s="148">
        <v>7300</v>
      </c>
      <c r="D4" s="149" t="s">
        <v>47</v>
      </c>
    </row>
    <row r="5" spans="1:4" ht="31.5" customHeight="1">
      <c r="A5" s="146">
        <v>4</v>
      </c>
      <c r="B5" s="147" t="s">
        <v>48</v>
      </c>
      <c r="C5" s="148">
        <v>5000</v>
      </c>
      <c r="D5" s="149" t="s">
        <v>49</v>
      </c>
    </row>
    <row r="6" spans="1:4" ht="31.5" customHeight="1">
      <c r="A6" s="146">
        <v>5</v>
      </c>
      <c r="B6" s="147" t="s">
        <v>50</v>
      </c>
      <c r="C6" s="148">
        <v>6500</v>
      </c>
      <c r="D6" s="149" t="s">
        <v>51</v>
      </c>
    </row>
    <row r="7" spans="1:4" ht="31.5" customHeight="1">
      <c r="A7" s="146">
        <v>6</v>
      </c>
      <c r="B7" s="147" t="s">
        <v>52</v>
      </c>
      <c r="C7" s="148">
        <v>8800</v>
      </c>
      <c r="D7" s="149" t="s">
        <v>53</v>
      </c>
    </row>
    <row r="8" spans="1:4" ht="31.5" customHeight="1">
      <c r="A8" s="146">
        <v>7</v>
      </c>
      <c r="B8" s="147" t="s">
        <v>54</v>
      </c>
      <c r="C8" s="148">
        <v>10000</v>
      </c>
      <c r="D8" s="149" t="s">
        <v>55</v>
      </c>
    </row>
    <row r="9" spans="1:4" ht="31.5" customHeight="1">
      <c r="A9" s="146">
        <v>8</v>
      </c>
      <c r="B9" s="147" t="s">
        <v>56</v>
      </c>
      <c r="C9" s="148">
        <v>7000</v>
      </c>
      <c r="D9" s="149" t="s">
        <v>57</v>
      </c>
    </row>
    <row r="10" spans="1:4" ht="31.5" customHeight="1">
      <c r="A10" s="146">
        <v>9</v>
      </c>
      <c r="B10" s="147" t="s">
        <v>58</v>
      </c>
      <c r="C10" s="148">
        <v>5000</v>
      </c>
      <c r="D10" s="149" t="s">
        <v>59</v>
      </c>
    </row>
    <row r="11" spans="1:4" ht="31.5" customHeight="1">
      <c r="A11" s="146">
        <v>10</v>
      </c>
      <c r="B11" s="147" t="s">
        <v>60</v>
      </c>
      <c r="C11" s="148">
        <v>10100</v>
      </c>
      <c r="D11" s="149" t="s">
        <v>61</v>
      </c>
    </row>
    <row r="12" spans="1:4" ht="31.5" customHeight="1">
      <c r="A12" s="146">
        <v>11</v>
      </c>
      <c r="B12" s="147" t="s">
        <v>62</v>
      </c>
      <c r="C12" s="148">
        <v>6500</v>
      </c>
      <c r="D12" s="149" t="s">
        <v>63</v>
      </c>
    </row>
    <row r="13" spans="1:4" ht="31.5" customHeight="1">
      <c r="A13" s="146">
        <v>12</v>
      </c>
      <c r="B13" s="147" t="s">
        <v>64</v>
      </c>
      <c r="C13" s="148">
        <v>7300</v>
      </c>
      <c r="D13" s="149" t="s">
        <v>65</v>
      </c>
    </row>
    <row r="14" spans="1:4" ht="31.5" customHeight="1">
      <c r="A14" s="146">
        <v>13</v>
      </c>
      <c r="B14" s="147" t="s">
        <v>66</v>
      </c>
      <c r="C14" s="148">
        <v>7300</v>
      </c>
      <c r="D14" s="149" t="s">
        <v>67</v>
      </c>
    </row>
    <row r="15" spans="1:4" ht="31.5" customHeight="1">
      <c r="A15" s="146">
        <v>14</v>
      </c>
      <c r="B15" s="147" t="s">
        <v>68</v>
      </c>
      <c r="C15" s="148">
        <v>7000</v>
      </c>
      <c r="D15" s="149" t="s">
        <v>69</v>
      </c>
    </row>
    <row r="16" spans="1:4" ht="31.5" customHeight="1">
      <c r="A16" s="150">
        <v>15</v>
      </c>
      <c r="B16" s="152" t="s">
        <v>70</v>
      </c>
      <c r="C16" s="153">
        <v>2908.3270000000002</v>
      </c>
      <c r="D16" s="151" t="s">
        <v>71</v>
      </c>
    </row>
    <row r="17" spans="1:4" ht="28.5" customHeight="1">
      <c r="A17" s="353">
        <v>16</v>
      </c>
      <c r="B17" s="354" t="s">
        <v>72</v>
      </c>
      <c r="C17" s="355">
        <v>179498.7</v>
      </c>
      <c r="D17" s="152" t="s">
        <v>73</v>
      </c>
    </row>
    <row r="18" spans="1:4" ht="28.5" customHeight="1">
      <c r="A18" s="353"/>
      <c r="B18" s="354"/>
      <c r="C18" s="355"/>
      <c r="D18" s="152" t="s">
        <v>74</v>
      </c>
    </row>
    <row r="19" spans="1:4" ht="28.5" customHeight="1">
      <c r="A19" s="353"/>
      <c r="B19" s="354"/>
      <c r="C19" s="355"/>
      <c r="D19" s="152" t="s">
        <v>75</v>
      </c>
    </row>
    <row r="20" spans="1:4" ht="43.5" customHeight="1">
      <c r="A20" s="353"/>
      <c r="B20" s="354"/>
      <c r="C20" s="355"/>
      <c r="D20" s="152" t="s">
        <v>76</v>
      </c>
    </row>
    <row r="21" spans="1:4" ht="31.5" customHeight="1">
      <c r="A21" s="353"/>
      <c r="B21" s="354"/>
      <c r="C21" s="355"/>
      <c r="D21" s="152" t="s">
        <v>77</v>
      </c>
    </row>
    <row r="22" spans="1:4" ht="28.5" customHeight="1">
      <c r="A22" s="353">
        <v>17</v>
      </c>
      <c r="B22" s="354" t="s">
        <v>78</v>
      </c>
      <c r="C22" s="353" t="s">
        <v>79</v>
      </c>
      <c r="D22" s="152" t="s">
        <v>80</v>
      </c>
    </row>
    <row r="23" spans="1:4" ht="28.5" customHeight="1">
      <c r="A23" s="353"/>
      <c r="B23" s="354"/>
      <c r="C23" s="353"/>
      <c r="D23" s="152" t="s">
        <v>81</v>
      </c>
    </row>
    <row r="24" spans="1:4" s="157" customFormat="1" ht="25.5" customHeight="1">
      <c r="A24" s="155">
        <v>18</v>
      </c>
      <c r="B24" s="147" t="s">
        <v>82</v>
      </c>
      <c r="C24" s="156">
        <v>3900</v>
      </c>
      <c r="D24" s="147" t="s">
        <v>83</v>
      </c>
    </row>
    <row r="25" spans="1:4" s="157" customFormat="1" ht="25.5" customHeight="1">
      <c r="A25" s="155">
        <v>19</v>
      </c>
      <c r="B25" s="147" t="s">
        <v>84</v>
      </c>
      <c r="C25" s="156">
        <v>3900</v>
      </c>
      <c r="D25" s="72"/>
    </row>
  </sheetData>
  <mergeCells count="6">
    <mergeCell ref="A17:A21"/>
    <mergeCell ref="B17:B21"/>
    <mergeCell ref="C17:C21"/>
    <mergeCell ref="A22:A23"/>
    <mergeCell ref="B22:B23"/>
    <mergeCell ref="C22:C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57"/>
  <sheetViews>
    <sheetView zoomScaleNormal="100" workbookViewId="0">
      <selection activeCell="L8" sqref="L8"/>
    </sheetView>
  </sheetViews>
  <sheetFormatPr defaultColWidth="9.140625" defaultRowHeight="15.75"/>
  <cols>
    <col min="1" max="1" width="4.42578125" style="218" customWidth="1"/>
    <col min="2" max="2" width="32.140625" style="218" customWidth="1"/>
    <col min="3" max="3" width="13.7109375" style="218" customWidth="1"/>
    <col min="4" max="4" width="10.28515625" style="218" customWidth="1"/>
    <col min="5" max="5" width="12.42578125" style="226" customWidth="1"/>
    <col min="6" max="6" width="13" style="226" customWidth="1"/>
    <col min="7" max="7" width="13.28515625" style="226" customWidth="1"/>
    <col min="8" max="10" width="13" style="226" customWidth="1"/>
    <col min="11" max="11" width="13.28515625" style="226" customWidth="1"/>
    <col min="12" max="12" width="13.42578125" style="226" customWidth="1"/>
    <col min="13" max="13" width="15.5703125" style="218" customWidth="1"/>
    <col min="14" max="15" width="9.140625" style="218"/>
    <col min="16" max="16" width="12.42578125" style="218" bestFit="1" customWidth="1"/>
    <col min="17" max="16384" width="9.140625" style="218"/>
  </cols>
  <sheetData>
    <row r="3" spans="1:16" ht="15.75" customHeight="1">
      <c r="A3" s="359" t="s">
        <v>106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220"/>
      <c r="O3" s="220"/>
    </row>
    <row r="4" spans="1:16" s="219" customFormat="1">
      <c r="A4" s="359" t="s">
        <v>137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108"/>
      <c r="O4" s="108"/>
    </row>
    <row r="5" spans="1:16"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20"/>
      <c r="O5" s="220"/>
    </row>
    <row r="6" spans="1:16"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47" t="s">
        <v>31</v>
      </c>
      <c r="N6" s="220"/>
      <c r="O6" s="220"/>
    </row>
    <row r="7" spans="1:16" ht="72" customHeight="1">
      <c r="A7" s="240"/>
      <c r="B7" s="240" t="s">
        <v>1</v>
      </c>
      <c r="C7" s="240" t="s">
        <v>109</v>
      </c>
      <c r="D7" s="240" t="s">
        <v>23</v>
      </c>
      <c r="E7" s="240" t="s">
        <v>24</v>
      </c>
      <c r="F7" s="240" t="s">
        <v>113</v>
      </c>
      <c r="G7" s="240" t="s">
        <v>114</v>
      </c>
      <c r="H7" s="240" t="s">
        <v>115</v>
      </c>
      <c r="I7" s="240" t="s">
        <v>116</v>
      </c>
      <c r="J7" s="240" t="s">
        <v>117</v>
      </c>
      <c r="K7" s="240" t="s">
        <v>118</v>
      </c>
      <c r="L7" s="240" t="s">
        <v>119</v>
      </c>
      <c r="M7" s="240" t="s">
        <v>27</v>
      </c>
      <c r="N7" s="220"/>
      <c r="O7" s="220"/>
    </row>
    <row r="8" spans="1:16" s="221" customFormat="1">
      <c r="A8" s="248">
        <v>1</v>
      </c>
      <c r="B8" s="241" t="s">
        <v>2</v>
      </c>
      <c r="C8" s="249">
        <v>270702</v>
      </c>
      <c r="D8" s="249"/>
      <c r="E8" s="250">
        <f>26263.56+25632.7+25294.825+25513.954</f>
        <v>102705.039</v>
      </c>
      <c r="F8" s="250">
        <v>17739.597000000002</v>
      </c>
      <c r="G8" s="250">
        <v>18719.855</v>
      </c>
      <c r="H8" s="250">
        <v>17253.162</v>
      </c>
      <c r="I8" s="250">
        <v>6747.6530000000002</v>
      </c>
      <c r="J8" s="250">
        <v>22228.708999999999</v>
      </c>
      <c r="K8" s="250">
        <v>20016.062999999998</v>
      </c>
      <c r="L8" s="250">
        <f>SUM(F8:K8)</f>
        <v>102705.03899999999</v>
      </c>
      <c r="M8" s="249">
        <f>C8-E8</f>
        <v>167996.96100000001</v>
      </c>
      <c r="P8" s="232"/>
    </row>
    <row r="9" spans="1:16" s="221" customFormat="1">
      <c r="A9" s="248">
        <v>2</v>
      </c>
      <c r="B9" s="251" t="s">
        <v>3</v>
      </c>
      <c r="C9" s="249">
        <f>SUM(C12:C15)+SUM(C17:C22)</f>
        <v>246990.18950000001</v>
      </c>
      <c r="D9" s="249"/>
      <c r="E9" s="249">
        <f>SUM(E12:E15)+SUM(E17:E22)</f>
        <v>50957.992299999998</v>
      </c>
      <c r="F9" s="249">
        <f t="shared" ref="F9:K9" si="0">SUM(F12:F15)+SUM(F17:F22)</f>
        <v>6989.4047199999995</v>
      </c>
      <c r="G9" s="249">
        <f t="shared" si="0"/>
        <v>8311.7519800000009</v>
      </c>
      <c r="H9" s="249">
        <f t="shared" si="0"/>
        <v>6079.0646500000003</v>
      </c>
      <c r="I9" s="249">
        <f t="shared" si="0"/>
        <v>7351.6947500000006</v>
      </c>
      <c r="J9" s="249">
        <f t="shared" si="0"/>
        <v>7031.1231000000007</v>
      </c>
      <c r="K9" s="249">
        <f t="shared" si="0"/>
        <v>6205.1064699999997</v>
      </c>
      <c r="L9" s="250">
        <f>SUM(F9:K9)</f>
        <v>41968.145669999998</v>
      </c>
      <c r="M9" s="249">
        <f>C9-E9</f>
        <v>196032.1972</v>
      </c>
    </row>
    <row r="10" spans="1:16">
      <c r="A10" s="248">
        <v>3</v>
      </c>
      <c r="B10" s="252" t="s">
        <v>4</v>
      </c>
      <c r="C10" s="253">
        <f>C8-C9</f>
        <v>23711.810499999992</v>
      </c>
      <c r="D10" s="253"/>
      <c r="E10" s="253">
        <f>E8-E9</f>
        <v>51747.046700000006</v>
      </c>
      <c r="F10" s="253">
        <f t="shared" ref="F10:K10" si="1">F8-F9</f>
        <v>10750.192280000003</v>
      </c>
      <c r="G10" s="253">
        <f t="shared" si="1"/>
        <v>10408.103019999999</v>
      </c>
      <c r="H10" s="253">
        <f t="shared" si="1"/>
        <v>11174.09735</v>
      </c>
      <c r="I10" s="278">
        <f t="shared" si="1"/>
        <v>-604.04175000000032</v>
      </c>
      <c r="J10" s="253">
        <f t="shared" si="1"/>
        <v>15197.585899999998</v>
      </c>
      <c r="K10" s="253">
        <f t="shared" si="1"/>
        <v>13810.956529999999</v>
      </c>
      <c r="L10" s="250">
        <f>SUM(F10:K10)</f>
        <v>60736.893329999992</v>
      </c>
      <c r="M10" s="249"/>
    </row>
    <row r="11" spans="1:16" ht="18" customHeight="1">
      <c r="A11" s="356" t="s">
        <v>5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</row>
    <row r="12" spans="1:16">
      <c r="A12" s="254" t="s">
        <v>17</v>
      </c>
      <c r="B12" s="245" t="s">
        <v>6</v>
      </c>
      <c r="C12" s="253">
        <v>33000</v>
      </c>
      <c r="D12" s="253"/>
      <c r="E12" s="253">
        <f>10406.899+3315.267</f>
        <v>13722.165999999999</v>
      </c>
      <c r="F12" s="253">
        <v>2343.2179999999998</v>
      </c>
      <c r="G12" s="253">
        <v>2629.2109999999998</v>
      </c>
      <c r="H12" s="253">
        <v>2169.7579999999998</v>
      </c>
      <c r="I12" s="253">
        <v>2137.6419999999998</v>
      </c>
      <c r="J12" s="253">
        <v>2083.4079999999999</v>
      </c>
      <c r="K12" s="253">
        <v>2358.9290000000001</v>
      </c>
      <c r="L12" s="253">
        <f>SUM(F12:K12)</f>
        <v>13722.165999999999</v>
      </c>
      <c r="M12" s="255">
        <f>C12-E12</f>
        <v>19277.834000000003</v>
      </c>
    </row>
    <row r="13" spans="1:16">
      <c r="A13" s="254" t="s">
        <v>107</v>
      </c>
      <c r="B13" s="245" t="s">
        <v>7</v>
      </c>
      <c r="C13" s="253">
        <f>(C12-C12*10%)*6%</f>
        <v>1782</v>
      </c>
      <c r="D13" s="253"/>
      <c r="E13" s="253">
        <v>854.15099999999995</v>
      </c>
      <c r="F13" s="239">
        <v>121.843</v>
      </c>
      <c r="G13" s="239">
        <v>151.16499999999999</v>
      </c>
      <c r="H13" s="239">
        <v>148.62299999999999</v>
      </c>
      <c r="I13" s="239">
        <v>147.59299999999999</v>
      </c>
      <c r="J13" s="239">
        <v>110.134</v>
      </c>
      <c r="K13" s="239">
        <v>174.79300000000001</v>
      </c>
      <c r="L13" s="253">
        <f>SUM(F13:K13)</f>
        <v>854.15099999999995</v>
      </c>
      <c r="M13" s="255">
        <f>C13-E13</f>
        <v>927.84900000000005</v>
      </c>
    </row>
    <row r="14" spans="1:16">
      <c r="A14" s="254" t="s">
        <v>108</v>
      </c>
      <c r="B14" s="245" t="s">
        <v>8</v>
      </c>
      <c r="C14" s="253">
        <f>(C12-C12*10%)*5%</f>
        <v>1485</v>
      </c>
      <c r="D14" s="253"/>
      <c r="E14" s="253">
        <v>511.16180000000003</v>
      </c>
      <c r="F14" s="253">
        <v>101.5365</v>
      </c>
      <c r="G14" s="253">
        <v>115.47935</v>
      </c>
      <c r="H14" s="253">
        <v>72.435450000000003</v>
      </c>
      <c r="I14" s="253">
        <v>70.714749999999995</v>
      </c>
      <c r="J14" s="253">
        <v>91.776349999999994</v>
      </c>
      <c r="K14" s="253">
        <v>59.219349999999999</v>
      </c>
      <c r="L14" s="253">
        <f>SUM(F14:K14)</f>
        <v>511.16174999999998</v>
      </c>
      <c r="M14" s="255">
        <f>C14-E14</f>
        <v>973.83819999999992</v>
      </c>
    </row>
    <row r="15" spans="1:16">
      <c r="A15" s="254" t="s">
        <v>15</v>
      </c>
      <c r="B15" s="245" t="s">
        <v>14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5"/>
    </row>
    <row r="16" spans="1:16">
      <c r="A16" s="356" t="s">
        <v>9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</row>
    <row r="17" spans="1:13">
      <c r="A17" s="254" t="s">
        <v>16</v>
      </c>
      <c r="B17" s="245" t="s">
        <v>10</v>
      </c>
      <c r="C17" s="253">
        <v>25000</v>
      </c>
      <c r="D17" s="253"/>
      <c r="E17" s="253">
        <v>10753.797</v>
      </c>
      <c r="F17" s="289">
        <f>332.37432</f>
        <v>332.37432000000001</v>
      </c>
      <c r="G17" s="289">
        <f>(597.6172+108.68079+154.764)</f>
        <v>861.06199000000004</v>
      </c>
      <c r="H17" s="289"/>
      <c r="I17" s="289">
        <f>80.649</f>
        <v>80.649000000000001</v>
      </c>
      <c r="J17" s="289">
        <f>306.17243</f>
        <v>306.17243000000002</v>
      </c>
      <c r="K17" s="289">
        <f>183.69092</f>
        <v>183.69092000000001</v>
      </c>
      <c r="L17" s="253">
        <f>SUM(F17:K17)</f>
        <v>1763.94866</v>
      </c>
      <c r="M17" s="253">
        <f>C17-E17</f>
        <v>14246.203</v>
      </c>
    </row>
    <row r="18" spans="1:13" ht="31.5">
      <c r="A18" s="254" t="s">
        <v>19</v>
      </c>
      <c r="B18" s="246" t="s">
        <v>13</v>
      </c>
      <c r="C18" s="253">
        <v>23.189499999999999</v>
      </c>
      <c r="D18" s="253">
        <v>23.189499999999999</v>
      </c>
      <c r="E18" s="253">
        <v>23.189499999999999</v>
      </c>
      <c r="F18" s="253">
        <v>8.2914999999999992</v>
      </c>
      <c r="G18" s="253">
        <v>5.0430000000000001</v>
      </c>
      <c r="H18" s="253">
        <v>1.6719999999999999</v>
      </c>
      <c r="I18" s="253">
        <v>3.3439999999999999</v>
      </c>
      <c r="J18" s="253">
        <v>4.8390000000000004</v>
      </c>
      <c r="K18" s="253"/>
      <c r="L18" s="253">
        <f>SUM(F18:K18)</f>
        <v>23.189500000000002</v>
      </c>
      <c r="M18" s="253">
        <f>C18-E18</f>
        <v>0</v>
      </c>
    </row>
    <row r="19" spans="1:13" ht="31.5">
      <c r="A19" s="254" t="s">
        <v>20</v>
      </c>
      <c r="B19" s="246" t="s">
        <v>11</v>
      </c>
      <c r="C19" s="253">
        <v>5000</v>
      </c>
      <c r="D19" s="253"/>
      <c r="E19" s="253">
        <v>2081.0419999999999</v>
      </c>
      <c r="F19" s="253">
        <v>255.29839999999999</v>
      </c>
      <c r="G19" s="253">
        <v>610.64864</v>
      </c>
      <c r="H19" s="253">
        <v>539.1232</v>
      </c>
      <c r="I19" s="253"/>
      <c r="J19" s="253">
        <v>473.80032</v>
      </c>
      <c r="K19" s="253">
        <v>202.1712</v>
      </c>
      <c r="L19" s="253">
        <f>SUM(F19:K19)</f>
        <v>2081.0417600000001</v>
      </c>
      <c r="M19" s="253">
        <f>C19-E19</f>
        <v>2918.9580000000001</v>
      </c>
    </row>
    <row r="20" spans="1:13">
      <c r="A20" s="254" t="s">
        <v>105</v>
      </c>
      <c r="B20" s="246" t="s">
        <v>103</v>
      </c>
      <c r="C20" s="253">
        <v>115000</v>
      </c>
      <c r="D20" s="253"/>
      <c r="E20" s="253"/>
      <c r="F20" s="253"/>
      <c r="G20" s="253"/>
      <c r="H20" s="253"/>
      <c r="I20" s="253"/>
      <c r="J20" s="253"/>
      <c r="K20" s="253"/>
      <c r="L20" s="253">
        <f>SUM(F20:K20)</f>
        <v>0</v>
      </c>
      <c r="M20" s="253">
        <f>C20-E20</f>
        <v>115000</v>
      </c>
    </row>
    <row r="21" spans="1:13">
      <c r="A21" s="254" t="s">
        <v>18</v>
      </c>
      <c r="B21" s="245" t="s">
        <v>12</v>
      </c>
      <c r="C21" s="253">
        <v>65700</v>
      </c>
      <c r="D21" s="253">
        <f>11940.634+30005.92+1900+1014.72+2039+6348+1709.4+3427.149+600</f>
        <v>58984.822999999997</v>
      </c>
      <c r="E21" s="253">
        <v>23012.485000000001</v>
      </c>
      <c r="F21" s="253">
        <v>3826.8429999999998</v>
      </c>
      <c r="G21" s="253">
        <v>3939.143</v>
      </c>
      <c r="H21" s="253">
        <v>3147.453</v>
      </c>
      <c r="I21" s="253">
        <v>4911.7520000000004</v>
      </c>
      <c r="J21" s="253">
        <v>3960.9929999999999</v>
      </c>
      <c r="K21" s="253">
        <v>3226.3029999999999</v>
      </c>
      <c r="L21" s="253">
        <f>SUM(F21:K21)</f>
        <v>23012.487000000001</v>
      </c>
      <c r="M21" s="253">
        <f>C21-E21</f>
        <v>42687.514999999999</v>
      </c>
    </row>
    <row r="22" spans="1:13">
      <c r="A22" s="245"/>
      <c r="B22" s="245"/>
      <c r="C22" s="253"/>
      <c r="D22" s="256"/>
      <c r="E22" s="253"/>
      <c r="F22" s="253"/>
      <c r="G22" s="253"/>
      <c r="H22" s="253"/>
      <c r="I22" s="253"/>
      <c r="J22" s="253"/>
      <c r="K22" s="253"/>
      <c r="L22" s="253"/>
      <c r="M22" s="253"/>
    </row>
    <row r="23" spans="1:13"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</row>
    <row r="24" spans="1:13">
      <c r="B24" s="224" t="s">
        <v>112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</row>
    <row r="26" spans="1:13">
      <c r="B26" s="225" t="s">
        <v>104</v>
      </c>
    </row>
    <row r="35" spans="1:13">
      <c r="A35" s="220"/>
      <c r="B35" s="220"/>
      <c r="C35" s="220"/>
      <c r="D35" s="220"/>
      <c r="E35" s="242"/>
      <c r="F35" s="242"/>
      <c r="G35" s="242"/>
      <c r="H35" s="242"/>
      <c r="I35" s="242"/>
      <c r="J35" s="242"/>
      <c r="K35" s="242"/>
      <c r="L35" s="242"/>
      <c r="M35" s="220"/>
    </row>
    <row r="36" spans="1:13">
      <c r="A36" s="220"/>
      <c r="B36" s="220"/>
      <c r="C36" s="220"/>
      <c r="D36" s="220"/>
      <c r="E36" s="242"/>
      <c r="F36" s="242"/>
      <c r="G36" s="242"/>
      <c r="H36" s="242"/>
      <c r="I36" s="242"/>
      <c r="J36" s="242"/>
      <c r="K36" s="242"/>
      <c r="L36" s="242"/>
      <c r="M36" s="220"/>
    </row>
    <row r="37" spans="1:13">
      <c r="A37" s="220"/>
      <c r="B37" s="220"/>
      <c r="C37" s="220"/>
      <c r="D37" s="220"/>
      <c r="E37" s="242"/>
      <c r="F37" s="242"/>
      <c r="G37" s="242"/>
      <c r="H37" s="242"/>
      <c r="I37" s="242"/>
      <c r="J37" s="242"/>
      <c r="K37" s="242"/>
      <c r="L37" s="242"/>
      <c r="M37" s="220"/>
    </row>
    <row r="38" spans="1:13">
      <c r="A38" s="220"/>
      <c r="B38" s="220"/>
      <c r="C38" s="229"/>
      <c r="D38" s="243"/>
      <c r="E38" s="229"/>
      <c r="F38" s="229"/>
      <c r="G38" s="229"/>
      <c r="H38" s="229"/>
      <c r="I38" s="229"/>
      <c r="J38" s="229"/>
      <c r="K38" s="229"/>
      <c r="L38" s="229"/>
      <c r="M38" s="243"/>
    </row>
    <row r="39" spans="1:13">
      <c r="A39" s="220"/>
      <c r="B39" s="220"/>
      <c r="C39" s="229"/>
      <c r="D39" s="243"/>
      <c r="E39" s="229"/>
      <c r="F39" s="229"/>
      <c r="G39" s="229"/>
      <c r="H39" s="229"/>
      <c r="I39" s="229"/>
      <c r="J39" s="229"/>
      <c r="K39" s="229"/>
      <c r="L39" s="229"/>
      <c r="M39" s="243"/>
    </row>
    <row r="40" spans="1:13">
      <c r="A40" s="227"/>
      <c r="B40" s="228"/>
      <c r="C40" s="223"/>
      <c r="D40" s="243"/>
      <c r="E40" s="243"/>
      <c r="F40" s="243"/>
      <c r="G40" s="243"/>
      <c r="H40" s="243"/>
      <c r="I40" s="243"/>
      <c r="J40" s="243"/>
      <c r="K40" s="243"/>
      <c r="L40" s="243"/>
      <c r="M40" s="230"/>
    </row>
    <row r="41" spans="1:13">
      <c r="A41" s="227"/>
      <c r="B41" s="238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2"/>
    </row>
    <row r="42" spans="1:13">
      <c r="A42" s="242"/>
      <c r="B42" s="244"/>
      <c r="C42" s="243"/>
      <c r="D42" s="223"/>
      <c r="E42" s="223"/>
      <c r="F42" s="223"/>
      <c r="G42" s="223"/>
      <c r="H42" s="223"/>
      <c r="I42" s="223"/>
      <c r="J42" s="223"/>
      <c r="K42" s="223"/>
      <c r="L42" s="223"/>
      <c r="M42" s="223"/>
    </row>
    <row r="43" spans="1:13">
      <c r="A43" s="358"/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</row>
    <row r="44" spans="1:13">
      <c r="A44" s="220"/>
      <c r="B44" s="220"/>
      <c r="C44" s="242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1:13">
      <c r="A45" s="220"/>
      <c r="B45" s="220"/>
      <c r="C45" s="242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1:13">
      <c r="A46" s="220"/>
      <c r="B46" s="220"/>
      <c r="C46" s="242"/>
      <c r="D46" s="87"/>
      <c r="E46" s="87"/>
      <c r="F46" s="87"/>
      <c r="G46" s="87"/>
      <c r="H46" s="87"/>
      <c r="I46" s="87"/>
      <c r="J46" s="87"/>
      <c r="K46" s="87"/>
      <c r="L46" s="87"/>
      <c r="M46" s="87"/>
    </row>
    <row r="47" spans="1:13">
      <c r="A47" s="220"/>
      <c r="B47" s="220"/>
      <c r="C47" s="242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>
      <c r="A48" s="220"/>
      <c r="B48" s="220"/>
      <c r="C48" s="242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>
      <c r="A49" s="220"/>
      <c r="B49" s="220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>
      <c r="A50" s="220"/>
      <c r="B50" s="220"/>
      <c r="C50" s="242"/>
      <c r="D50" s="87"/>
      <c r="E50" s="87"/>
      <c r="F50" s="87"/>
      <c r="G50" s="87"/>
      <c r="H50" s="87"/>
      <c r="I50" s="87"/>
      <c r="J50" s="87"/>
      <c r="K50" s="87"/>
      <c r="L50" s="87"/>
      <c r="M50" s="87"/>
    </row>
    <row r="51" spans="1:13">
      <c r="A51" s="220"/>
      <c r="B51" s="220"/>
      <c r="C51" s="242"/>
      <c r="D51" s="87"/>
      <c r="E51" s="242"/>
      <c r="F51" s="242"/>
      <c r="G51" s="242"/>
      <c r="H51" s="242"/>
      <c r="I51" s="242"/>
      <c r="J51" s="242"/>
      <c r="K51" s="242"/>
      <c r="L51" s="242"/>
      <c r="M51" s="87"/>
    </row>
    <row r="52" spans="1:13">
      <c r="A52" s="220"/>
      <c r="B52" s="220"/>
      <c r="C52" s="242"/>
      <c r="D52" s="87"/>
      <c r="E52" s="242"/>
      <c r="F52" s="242"/>
      <c r="G52" s="242"/>
      <c r="H52" s="242"/>
      <c r="I52" s="242"/>
      <c r="J52" s="242"/>
      <c r="K52" s="242"/>
      <c r="L52" s="242"/>
      <c r="M52" s="87"/>
    </row>
    <row r="53" spans="1:13">
      <c r="A53" s="220"/>
      <c r="B53" s="220"/>
      <c r="C53" s="242"/>
      <c r="D53" s="87"/>
      <c r="E53" s="87"/>
      <c r="F53" s="87"/>
      <c r="G53" s="87"/>
      <c r="H53" s="87"/>
      <c r="I53" s="87"/>
      <c r="J53" s="87"/>
      <c r="K53" s="87"/>
      <c r="L53" s="87"/>
      <c r="M53" s="87"/>
    </row>
    <row r="54" spans="1:13">
      <c r="A54" s="220"/>
      <c r="B54" s="220"/>
      <c r="C54" s="220"/>
      <c r="D54" s="220"/>
      <c r="E54" s="242"/>
      <c r="F54" s="242"/>
      <c r="G54" s="242"/>
      <c r="H54" s="242"/>
      <c r="I54" s="242"/>
      <c r="J54" s="242"/>
      <c r="K54" s="242"/>
      <c r="L54" s="242"/>
      <c r="M54" s="220"/>
    </row>
    <row r="55" spans="1:13">
      <c r="A55" s="220"/>
      <c r="B55" s="220"/>
      <c r="C55" s="220"/>
      <c r="D55" s="220"/>
      <c r="E55" s="242"/>
      <c r="F55" s="242"/>
      <c r="G55" s="242"/>
      <c r="H55" s="242"/>
      <c r="I55" s="242"/>
      <c r="J55" s="242"/>
      <c r="K55" s="242"/>
      <c r="L55" s="242"/>
      <c r="M55" s="220"/>
    </row>
    <row r="56" spans="1:13">
      <c r="A56" s="220"/>
      <c r="B56" s="220"/>
      <c r="C56" s="220"/>
      <c r="D56" s="220"/>
      <c r="E56" s="242"/>
      <c r="F56" s="242"/>
      <c r="G56" s="242"/>
      <c r="H56" s="242"/>
      <c r="I56" s="242"/>
      <c r="J56" s="242"/>
      <c r="K56" s="242"/>
      <c r="L56" s="242"/>
      <c r="M56" s="220"/>
    </row>
    <row r="57" spans="1:13">
      <c r="A57" s="220"/>
      <c r="B57" s="220"/>
      <c r="C57" s="220"/>
      <c r="D57" s="220"/>
      <c r="E57" s="242"/>
      <c r="F57" s="242"/>
      <c r="G57" s="242"/>
      <c r="H57" s="242"/>
      <c r="I57" s="242"/>
      <c r="J57" s="242"/>
      <c r="K57" s="242"/>
      <c r="L57" s="242"/>
      <c r="M57" s="220"/>
    </row>
  </sheetData>
  <mergeCells count="6">
    <mergeCell ref="A11:M11"/>
    <mergeCell ref="A16:M16"/>
    <mergeCell ref="B23:M23"/>
    <mergeCell ref="A43:M43"/>
    <mergeCell ref="A3:M3"/>
    <mergeCell ref="A4:M4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1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НИИ КВБ</vt:lpstr>
      <vt:lpstr>205 дог</vt:lpstr>
      <vt:lpstr>дог 528</vt:lpstr>
      <vt:lpstr>свод 013</vt:lpstr>
      <vt:lpstr>Кустан. минер</vt:lpstr>
      <vt:lpstr>свод</vt:lpstr>
      <vt:lpstr>Лист1</vt:lpstr>
      <vt:lpstr>АУП</vt:lpstr>
      <vt:lpstr>Лист2</vt:lpstr>
      <vt:lpstr>090 общ</vt:lpstr>
      <vt:lpstr>110 общ</vt:lpstr>
      <vt:lpstr>120 общ</vt:lpstr>
      <vt:lpstr>180 общ</vt:lpstr>
      <vt:lpstr>ЛС Гос.закуп</vt:lpstr>
      <vt:lpstr>'110 общ'!Область_печати</vt:lpstr>
      <vt:lpstr>'180 общ'!Область_печати</vt:lpstr>
      <vt:lpstr>'205 дог'!Область_печати</vt:lpstr>
      <vt:lpstr>'дог 528'!Область_печати</vt:lpstr>
      <vt:lpstr>'Кустан. минер'!Область_печати</vt:lpstr>
      <vt:lpstr>Лист2!Область_печати</vt:lpstr>
      <vt:lpstr>'ЛС Гос.закуп'!Область_печати</vt:lpstr>
      <vt:lpstr>'НИИ КВБ'!Область_печати</vt:lpstr>
      <vt:lpstr>свод!Область_печати</vt:lpstr>
      <vt:lpstr>'свод 013'!Область_печати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Дюсембекова Зарина</cp:lastModifiedBy>
  <cp:lastPrinted>2021-07-09T05:53:19Z</cp:lastPrinted>
  <dcterms:created xsi:type="dcterms:W3CDTF">2011-04-22T10:43:12Z</dcterms:created>
  <dcterms:modified xsi:type="dcterms:W3CDTF">2021-07-09T05:58:54Z</dcterms:modified>
</cp:coreProperties>
</file>